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94" activeTab="0"/>
  </bookViews>
  <sheets>
    <sheet name="8.1 журнал  факт 2018" sheetId="1" r:id="rId1"/>
    <sheet name="1.1  факт 2018" sheetId="2" r:id="rId2"/>
    <sheet name="1.2 факт 2018" sheetId="3" r:id="rId3"/>
    <sheet name="1.3  факт 2018" sheetId="4" r:id="rId4"/>
    <sheet name="Отчет" sheetId="5" state="hidden" r:id="rId5"/>
    <sheet name="3.1 факт 2018" sheetId="6" r:id="rId6"/>
    <sheet name=" 3.2 факт 2018" sheetId="7" r:id="rId7"/>
    <sheet name="расчет для 4.1" sheetId="8" state="hidden" r:id="rId8"/>
    <sheet name="4.1 факт 2018" sheetId="9" r:id="rId9"/>
    <sheet name="4.1 план 2020" sheetId="10" r:id="rId10"/>
    <sheet name="4.2 факт 2018" sheetId="11" r:id="rId11"/>
    <sheet name="4.2 план 2020 г. общ" sheetId="12" r:id="rId12"/>
    <sheet name="1.7 план 2020" sheetId="13" r:id="rId13"/>
    <sheet name="форма 6.1 (2018)" sheetId="14" r:id="rId14"/>
    <sheet name="форма 6.2 (2018)" sheetId="15" r:id="rId15"/>
    <sheet name="форма 6.3 (2018)" sheetId="16" r:id="rId16"/>
    <sheet name="форма 6.4. 2018" sheetId="17" r:id="rId17"/>
    <sheet name="8.3" sheetId="18" r:id="rId18"/>
    <sheet name="1.7" sheetId="19" state="hidden" r:id="rId19"/>
    <sheet name="1.9." sheetId="20" r:id="rId20"/>
    <sheet name="ТП" sheetId="21" state="hidden" r:id="rId21"/>
    <sheet name="Корректировка 2018" sheetId="22" state="hidden" r:id="rId22"/>
    <sheet name="9.1" sheetId="23" state="hidden" r:id="rId23"/>
    <sheet name="9.2." sheetId="24" state="hidden" r:id="rId24"/>
    <sheet name="долгосрочные" sheetId="25" state="hidden" r:id="rId25"/>
    <sheet name="факт ТП 2017" sheetId="26" state="hidden" r:id="rId26"/>
    <sheet name="Лист2" sheetId="27" state="hidden" r:id="rId27"/>
    <sheet name="прил 7 ПП186от15.04.14 до1.04ф" sheetId="28" state="hidden" r:id="rId28"/>
    <sheet name="Лист4" sheetId="29" state="hidden" r:id="rId29"/>
  </sheets>
  <definedNames>
    <definedName name="_xlfn.IFERROR" hidden="1">#NAME?</definedName>
    <definedName name="sub_13001" localSheetId="3">'1.3  факт 2018'!$A$9</definedName>
    <definedName name="sub_13002" localSheetId="3">'1.3  факт 2018'!$A$10</definedName>
    <definedName name="sub_13003" localSheetId="3">'1.3  факт 2018'!$A$11</definedName>
    <definedName name="sub_1711" localSheetId="18">'1.7'!$A$20</definedName>
    <definedName name="sub_1711" localSheetId="12">'1.7 план 2020'!$A$21</definedName>
    <definedName name="sub_17200" localSheetId="27">'прил 7 ПП186от15.04.14 до1.04ф'!$A$1</definedName>
    <definedName name="sub_17201" localSheetId="27">'прил 7 ПП186от15.04.14 до1.04ф'!$A$3</definedName>
    <definedName name="sub_17202" localSheetId="27">'прил 7 ПП186от15.04.14 до1.04ф'!$A$33</definedName>
    <definedName name="sub_17204" localSheetId="27">'прил 7 ПП186от15.04.14 до1.04ф'!$A$46</definedName>
    <definedName name="sub_1722" localSheetId="18">'1.7'!$A$21</definedName>
    <definedName name="sub_1722" localSheetId="12">'1.7 план 2020'!$A$22</definedName>
    <definedName name="sub_17300" localSheetId="27">'прил 7 ПП186от15.04.14 до1.04ф'!$A$68</definedName>
    <definedName name="sub_17305" localSheetId="27">'прил 7 ПП186от15.04.14 до1.04ф'!$A$89</definedName>
    <definedName name="sub_17400" localSheetId="27">'прил 7 ПП186от15.04.14 до1.04ф'!$A$111</definedName>
    <definedName name="sub_17402" localSheetId="27">'прил 7 ПП186от15.04.14 до1.04ф'!$K$139</definedName>
    <definedName name="sub_17403" localSheetId="27">'прил 7 ПП186от15.04.14 до1.04ф'!$G$147</definedName>
    <definedName name="sub_19001" localSheetId="19">'1.9.'!#REF!</definedName>
    <definedName name="sub_19002" localSheetId="19">'1.9.'!#REF!</definedName>
    <definedName name="sub_19003" localSheetId="19">'1.9.'!#REF!</definedName>
    <definedName name="sub_19004" localSheetId="19">'1.9.'!#REF!</definedName>
    <definedName name="sub_19005" localSheetId="19">'1.9.'!#REF!</definedName>
    <definedName name="sub_19006" localSheetId="19">'1.9.'!#REF!</definedName>
    <definedName name="sub_19007" localSheetId="19">'1.9.'!#REF!</definedName>
    <definedName name="sub_19011" localSheetId="19">'1.9.'!#REF!</definedName>
    <definedName name="sub_1911" localSheetId="19">'1.9.'!#REF!</definedName>
    <definedName name="sub_81001" localSheetId="0">'8.1 журнал  факт 2018'!$A$13</definedName>
    <definedName name="sub_81002" localSheetId="0">'8.1 журнал  факт 2018'!$A$14</definedName>
    <definedName name="sub_81003" localSheetId="0">'8.1 журнал  факт 2018'!$A$15</definedName>
    <definedName name="sub_81004" localSheetId="0">'8.1 журнал  факт 2018'!$A$16</definedName>
    <definedName name="sub_81005" localSheetId="0">'8.1 журнал  факт 2018'!$A$17</definedName>
    <definedName name="sub_81010" localSheetId="0">'8.1 журнал  факт 2018'!$A$3</definedName>
    <definedName name="sub_83001" localSheetId="17">'8.3'!#REF!</definedName>
    <definedName name="sub_83002" localSheetId="17">'8.3'!#REF!</definedName>
    <definedName name="sub_83003" localSheetId="17">'8.3'!#REF!</definedName>
    <definedName name="sub_83004" localSheetId="17">'8.3'!#REF!</definedName>
    <definedName name="sub_83005" localSheetId="17">'8.3'!#REF!</definedName>
    <definedName name="sub_83011" localSheetId="17">'8.3'!#REF!</definedName>
    <definedName name="sub_83012" localSheetId="17">'8.3'!#REF!</definedName>
    <definedName name="sub_83013" localSheetId="17">'8.3'!#REF!</definedName>
    <definedName name="sub_83014" localSheetId="17">'8.3'!#REF!</definedName>
    <definedName name="_xlnm.Print_Titles" localSheetId="13">'форма 6.1 (2018)'!$7:$7</definedName>
    <definedName name="_xlnm.Print_Titles" localSheetId="14">'форма 6.2 (2018)'!$7:$7</definedName>
    <definedName name="_xlnm.Print_Titles" localSheetId="15">'форма 6.3 (2018)'!$7:$7</definedName>
    <definedName name="_xlnm.Print_Area" localSheetId="6">' 3.2 факт 2018'!$A$1:$C$19</definedName>
    <definedName name="_xlnm.Print_Area" localSheetId="1">'1.1  факт 2018'!$A$1:$G$24</definedName>
    <definedName name="_xlnm.Print_Area" localSheetId="2">'1.2 факт 2018'!$A$1:$E$13</definedName>
    <definedName name="_xlnm.Print_Area" localSheetId="3">'1.3  факт 2018'!$A$1:$C$15</definedName>
    <definedName name="_xlnm.Print_Area" localSheetId="19">'1.9.'!$A$1:$D$23</definedName>
    <definedName name="_xlnm.Print_Area" localSheetId="5">'3.1 факт 2018'!$A$1:$C$19</definedName>
    <definedName name="_xlnm.Print_Area" localSheetId="9">'4.1 план 2020'!$A$1:$D$37</definedName>
    <definedName name="_xlnm.Print_Area" localSheetId="8">'4.1 факт 2018'!$A$1:$D$35</definedName>
    <definedName name="_xlnm.Print_Area" localSheetId="11">'4.2 план 2020 г. общ'!$A$1:$D$22</definedName>
    <definedName name="_xlnm.Print_Area" localSheetId="10">'4.2 факт 2018'!$A$1:$D$21</definedName>
    <definedName name="_xlnm.Print_Area" localSheetId="0">'8.1 журнал  факт 2018'!$A$1:$AA$23</definedName>
    <definedName name="_xlnm.Print_Area" localSheetId="13">'форма 6.1 (2018)'!$A$1:$F$34</definedName>
    <definedName name="_xlnm.Print_Area" localSheetId="14">'форма 6.2 (2018)'!$A$1:$F$34</definedName>
    <definedName name="_xlnm.Print_Area" localSheetId="15">'форма 6.3 (2018)'!$A$1:$F$34</definedName>
    <definedName name="_xlnm.Print_Area" localSheetId="16">'форма 6.4. 2018'!$A$1:$E$52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M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общее кол-во точек поставки по которым были перерывы их сумма</t>
        </r>
      </text>
    </comment>
  </commentList>
</comments>
</file>

<file path=xl/sharedStrings.xml><?xml version="1.0" encoding="utf-8"?>
<sst xmlns="http://schemas.openxmlformats.org/spreadsheetml/2006/main" count="1289" uniqueCount="619">
  <si>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</si>
  <si>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</si>
  <si>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</si>
  <si>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>В соответствии с заключенными договорами по передаче электроэнергии</t>
  </si>
  <si>
    <t>Наименование сетевой организации</t>
  </si>
  <si>
    <t>Данные о факте прекращения передачи электрической энергии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</si>
  <si>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</si>
  <si>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</si>
  <si>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</si>
  <si>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</si>
  <si>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</si>
  <si>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</si>
  <si>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</si>
  <si>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</si>
  <si>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</si>
  <si>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</si>
  <si>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</si>
  <si>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</si>
  <si>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</si>
  <si>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</si>
  <si>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</si>
  <si>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</si>
  <si>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</si>
  <si>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</si>
  <si>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</si>
  <si>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</si>
  <si>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</si>
  <si>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</si>
  <si>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</si>
  <si>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X</t>
  </si>
  <si>
    <t>0;1</t>
  </si>
  <si>
    <t>- по ограничениям, связанным с проведением ремонтных работ</t>
  </si>
  <si>
    <t>Х</t>
  </si>
  <si>
    <t>- по аварийным ограничениям</t>
  </si>
  <si>
    <t>- по внерегламентным отключениям</t>
  </si>
  <si>
    <t>- по внерегламентным отключениям, учитываемых при расчете индикативных показателей надежности</t>
  </si>
  <si>
    <t>Номер прекращения передачи электрической энергии /Номер итоговой строки</t>
  </si>
  <si>
    <t>Вид объекта: КЛ, ВЛ, ПС, ТП, РП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</si>
  <si>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</si>
  <si>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</si>
  <si>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ИТОГО по всем прекращениям передачи электрической энергии за отчетный период:</t>
  </si>
  <si>
    <t>Данные о масштабе прекращения передачи электрической энергии в сетевой организации</t>
  </si>
  <si>
    <t>BH (110 кВ и выше)</t>
  </si>
  <si>
    <t>CH1 (35 кВ)</t>
  </si>
  <si>
    <t>CH2 (6-20 кВ)</t>
  </si>
  <si>
    <t>HH (0,22-1 кВ)</t>
  </si>
  <si>
    <t>№п/п</t>
  </si>
  <si>
    <t>Средняя продолжительность прекращения передачи электрической энергии на точку поставки (          )</t>
  </si>
  <si>
    <t xml:space="preserve">Дата </t>
  </si>
  <si>
    <t>Ф.И.О.</t>
  </si>
  <si>
    <t>Подпись</t>
  </si>
  <si>
    <t>Расчет показателя продолжительности прекращени</t>
  </si>
  <si>
    <t>Расчетный показатель</t>
  </si>
  <si>
    <t>Показатель уровня качества оказываемых услуг</t>
  </si>
  <si>
    <t>Форма 3.2.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
____________</t>
  </si>
  <si>
    <t>Наименование сетевой организации (подразделения/филиала)</t>
  </si>
  <si>
    <t>Показатель</t>
  </si>
  <si>
    <t>Число, шт.</t>
  </si>
  <si>
    <t>)</t>
  </si>
  <si>
    <t>_________________________________________________________________________</t>
  </si>
  <si>
    <t>Должность Ф.И.О. Подпись</t>
  </si>
  <si>
    <t>ООО "Интеграция"</t>
  </si>
  <si>
    <t>Форма 3.1. Отчетные данные для расчета значения показателя качества рассмотрения заявок на технологическое присоединение к сети в период _________</t>
  </si>
  <si>
    <t>Примечание</t>
  </si>
  <si>
    <t>где:</t>
  </si>
  <si>
    <t xml:space="preserve"> </t>
  </si>
  <si>
    <t>Форма 1.8.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 (для организации по управлению единой национальной (общероссийской) электрической сетью, долгосрочный период регулирования которой, начинается с 2018 года)</t>
  </si>
  <si>
    <t>Мероприятия, направленные на улучшение показателя**</t>
  </si>
  <si>
    <t>Описание</t>
  </si>
  <si>
    <t>(обоснование)</t>
  </si>
  <si>
    <t>Значение показателя, годы:</t>
  </si>
  <si>
    <t>Объем недоотпущенной электрической энергии (</t>
  </si>
  <si>
    <t>), кВт.ч</t>
  </si>
  <si>
    <t>Показатель уровня качества осуществляемого технологического присоединения (</t>
  </si>
  <si>
    <t>1.3.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</si>
  <si>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</si>
  <si>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</si>
  <si>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</si>
  <si>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</si>
  <si>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</si>
  <si>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</si>
  <si>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</si>
  <si>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(значение из формы п. 1 формы 1.3 приложения 1 к методическим указаниям)</t>
  </si>
  <si>
    <t>Число разъединителей и выключателей, шт.</t>
  </si>
  <si>
    <t>(форма 9.1)</t>
  </si>
  <si>
    <t>-</t>
  </si>
  <si>
    <t>(форма 9.2)</t>
  </si>
  <si>
    <t>______________________________</t>
  </si>
  <si>
    <t>Число разъединителей и выключателей - совокупное число разъединителей и выключателей территориальной сетевой организации, шт.;</t>
  </si>
  <si>
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</si>
  <si>
    <t>N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</si>
  <si>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</si>
  <si>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 соответствии с заключенными договорами по передаче электрической энергии</t>
  </si>
  <si>
    <t>ВН (110 кВ и выше), шт.</t>
  </si>
  <si>
    <t>СН-1 (35 кВ), шт.</t>
  </si>
  <si>
    <t>НН (до 1 кВ), шт.</t>
  </si>
  <si>
    <t>При этом учитываются только те события, по которым значения в столбце 8 равны "В", а в столбце 27 равны 1</t>
  </si>
  <si>
    <t>При этом учитываются только те события, по которым значения в столбце 8 равны "П"</t>
  </si>
  <si>
    <t>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потребителям услуг и показателю средней частоты прекращения передачи электрической энергии потребителям услуг</t>
  </si>
  <si>
    <t>N пп</t>
  </si>
  <si>
    <t>Группы территориальных сетевых организации*</t>
  </si>
  <si>
    <t>ЛЭП 7 500 км и более,</t>
  </si>
  <si>
    <t>доля КЛ менее 10%, Средняя летняя температура 20°С и более</t>
  </si>
  <si>
    <t>доля КЛ менее 10%, Средняя летняя температура менее 20°С, Число разъединителей и выключателей менее 25 000 шт.</t>
  </si>
  <si>
    <t>доля КЛ менее 10%, Средняя летняя температура менее 20°С, Число разъединителей и выключателей 25 000 шт. и более</t>
  </si>
  <si>
    <t>доля КЛ 10% и более</t>
  </si>
  <si>
    <t>ЛЭП 10 км и более и менее 7500 км,</t>
  </si>
  <si>
    <t>доля КЛ 30% и более</t>
  </si>
  <si>
    <t>ЛЭП 10 км и более и менее 7500 км, доля КЛ менее 30%,</t>
  </si>
  <si>
    <t>Плотность менее 20 шт. /км, Число точек поставки менее 10 000 шт.**</t>
  </si>
  <si>
    <t>Плотность менее 20 шт. /км, Число точек поставки 10 000 шт. и более</t>
  </si>
  <si>
    <t>доля КЛ менее 30%, Плотность 20 шт. /км и более</t>
  </si>
  <si>
    <t>ЛЭП менее 10 км</t>
  </si>
  <si>
    <t>* ЛЭП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</si>
  <si>
    <t>Число точек поставки - значение максимального за год числа точек поставки потребителей услуг территориальной сетевой организации, используемое для расчета показателей надежности и индикативных показателей надежности в соответствии с настоящими методическими указаниями, шт.;</t>
  </si>
  <si>
    <t>Плотность - отношение числа точек поставки к ЛЭП, шт./км.</t>
  </si>
  <si>
    <t xml:space="preserve">Средняя частота прекращений передачи электрической энергии на точку поставки  (                )   шт.                                                                  </t>
  </si>
  <si>
    <t>Показатели уровня надежности оказываемых услуг</t>
  </si>
  <si>
    <r>
      <rPr>
        <b/>
        <sz val="12"/>
        <color indexed="8"/>
        <rFont val="Times New Roman"/>
        <family val="1"/>
      </rPr>
      <t>Форма 1.3.</t>
    </r>
    <r>
      <rPr>
        <sz val="12"/>
        <color indexed="8"/>
        <rFont val="Times New Roman"/>
        <family val="1"/>
      </rPr>
      <t xml:space="preserve">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организации.</t>
    </r>
  </si>
  <si>
    <r>
      <t xml:space="preserve">сумма произведений по </t>
    </r>
    <r>
      <rPr>
        <sz val="12"/>
        <color indexed="30"/>
        <rFont val="Times New Roman"/>
        <family val="1"/>
      </rPr>
      <t>столбцу 9</t>
    </r>
    <r>
      <rPr>
        <sz val="12"/>
        <color indexed="8"/>
        <rFont val="Times New Roman"/>
        <family val="1"/>
      </rPr>
      <t xml:space="preserve"> и столбцу 13 Формы 8.1, деленная на значение </t>
    </r>
    <r>
      <rPr>
        <sz val="12"/>
        <color indexed="30"/>
        <rFont val="Times New Roman"/>
        <family val="1"/>
      </rPr>
      <t>пункта 1</t>
    </r>
    <r>
      <rPr>
        <sz val="12"/>
        <color indexed="8"/>
        <rFont val="Times New Roman"/>
        <family val="1"/>
      </rPr>
      <t xml:space="preserve"> Формы 1.3 ((    столбец 9 * столбец 13) / пункт 1 Формы 1.3)</t>
    </r>
  </si>
  <si>
    <r>
      <t xml:space="preserve">сумма по </t>
    </r>
    <r>
      <rPr>
        <sz val="12"/>
        <color indexed="30"/>
        <rFont val="Arial"/>
        <family val="2"/>
      </rPr>
      <t>столбцу 13</t>
    </r>
    <r>
      <rPr>
        <sz val="12"/>
        <color indexed="8"/>
        <rFont val="Arial"/>
        <family val="2"/>
      </rPr>
      <t xml:space="preserve"> Формы 8.1 и деленная на значение </t>
    </r>
    <r>
      <rPr>
        <sz val="12"/>
        <color indexed="30"/>
        <rFont val="Arial"/>
        <family val="2"/>
      </rPr>
      <t>пункта 1</t>
    </r>
    <r>
      <rPr>
        <sz val="12"/>
        <color indexed="8"/>
        <rFont val="Arial"/>
        <family val="2"/>
      </rPr>
      <t xml:space="preserve"> Формы 1.3
(  столбец 13 Формы 8.1 / пункт 1 Формы 1.3)</t>
    </r>
  </si>
  <si>
    <t>(для территориальной сетевой организации, долгосрочный период регулирования которой, начинается с 2018 года)</t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</si>
  <si>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</t>
  </si>
  <si>
    <t>** Информация предоставляется справочно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</si>
  <si>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</si>
  <si>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</si>
  <si>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</si>
  <si>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Значение показателя, годы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</si>
  <si>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</si>
  <si>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</si>
  <si>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</si>
  <si>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</si>
  <si>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</si>
  <si>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</si>
  <si>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</si>
  <si>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</si>
  <si>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</si>
  <si>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</si>
  <si>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</si>
  <si>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</si>
  <si>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</si>
  <si>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</si>
  <si>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</si>
  <si>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</si>
  <si>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</si>
  <si>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</si>
  <si>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</si>
  <si>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</si>
  <si>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</si>
  <si>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</si>
  <si>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</si>
  <si>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</si>
  <si>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</si>
  <si>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</si>
  <si>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</si>
  <si>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...</t>
  </si>
  <si>
    <t>n</t>
  </si>
  <si>
    <t>Всего по</t>
  </si>
  <si>
    <t>сетевой</t>
  </si>
  <si>
    <t>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</si>
  <si>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</si>
  <si>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</si>
  <si>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</si>
  <si>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</si>
  <si>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</si>
  <si>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</si>
  <si>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</si>
  <si>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</si>
  <si>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</si>
  <si>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</si>
  <si>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</si>
  <si>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</si>
  <si>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</si>
  <si>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</si>
  <si>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</si>
  <si>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</si>
  <si>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</si>
  <si>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</si>
  <si>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</si>
  <si>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</si>
  <si>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</si>
  <si>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</si>
  <si>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</si>
  <si>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 Информация о качестве услуг по технологическому присоединению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</si>
  <si>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</si>
  <si>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</si>
  <si>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</si>
  <si>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</si>
  <si>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</si>
  <si>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</si>
  <si>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</si>
  <si>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</si>
  <si>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</si>
  <si>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300 - городская местность</t>
  </si>
  <si>
    <t>Да</t>
  </si>
  <si>
    <t>КЛ</t>
  </si>
  <si>
    <t>ВЛ</t>
  </si>
  <si>
    <t>Нет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</si>
  <si>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</si>
  <si>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</si>
  <si>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</si>
  <si>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</si>
  <si>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</si>
  <si>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</si>
  <si>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</si>
  <si>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</si>
  <si>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</si>
  <si>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</si>
  <si>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</si>
  <si>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</si>
  <si>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</si>
  <si>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</si>
  <si>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</si>
  <si>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</si>
  <si>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</si>
  <si>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</si>
  <si>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</si>
  <si>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</si>
  <si>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</si>
  <si>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</si>
  <si>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</si>
  <si>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</si>
  <si>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</si>
  <si>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</si>
  <si>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</si>
  <si>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</si>
  <si>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</si>
  <si>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</si>
  <si>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</si>
  <si>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</si>
  <si>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</si>
  <si>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</si>
  <si>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</si>
  <si>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</si>
  <si>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</si>
  <si>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</si>
  <si>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</si>
  <si>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</si>
  <si>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</si>
  <si>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</si>
  <si>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</si>
  <si>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</si>
  <si>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</si>
  <si>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</si>
  <si>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</si>
  <si>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</si>
  <si>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</si>
  <si>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</si>
  <si>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</si>
  <si>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</si>
  <si>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</si>
  <si>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</si>
  <si>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</si>
  <si>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</si>
  <si>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</si>
  <si>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</si>
  <si>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</si>
  <si>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</si>
  <si>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</si>
  <si>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</si>
  <si>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</si>
  <si>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</si>
  <si>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</si>
  <si>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</si>
  <si>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</si>
  <si>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</si>
  <si>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</si>
  <si>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</si>
  <si>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</si>
  <si>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</si>
  <si>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</si>
  <si>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</si>
  <si>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</si>
  <si>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</si>
  <si>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</si>
  <si>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**Доля КЛ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</si>
  <si>
    <t>Надежность и качество Интеграция</t>
  </si>
  <si>
    <t>Расчет показателей для долгосрочного периода регулирования 2018-2020 гг.</t>
  </si>
  <si>
    <t>1.</t>
  </si>
  <si>
    <t>2.</t>
  </si>
  <si>
    <t>2.1.</t>
  </si>
  <si>
    <t>2.2.</t>
  </si>
  <si>
    <r>
      <t>Раздел 2.2 предполагает расчет показател</t>
    </r>
    <r>
      <rPr>
        <b/>
        <sz val="11"/>
        <color indexed="8"/>
        <rFont val="Calibri"/>
        <family val="2"/>
      </rPr>
      <t>я средней продолжительности  прекращения передачи э.э</t>
    </r>
    <r>
      <rPr>
        <sz val="11"/>
        <color theme="1"/>
        <rFont val="Calibri"/>
        <family val="2"/>
      </rPr>
      <t xml:space="preserve"> на точку поставки в каждом расчетном периоде регулирования в пределах долгосрочного периода регулирования по форме 1.3 и п.2.2.2. раздела</t>
    </r>
  </si>
  <si>
    <r>
      <t>Раздел 2.2 предполагает расчет показател</t>
    </r>
    <r>
      <rPr>
        <b/>
        <sz val="11"/>
        <color indexed="8"/>
        <rFont val="Calibri"/>
        <family val="2"/>
      </rPr>
      <t>я средней частоты прекращения передачи э.э</t>
    </r>
    <r>
      <rPr>
        <sz val="11"/>
        <color theme="1"/>
        <rFont val="Calibri"/>
        <family val="2"/>
      </rPr>
      <t xml:space="preserve"> на точку поставки в каждом расчетном периоде регулирования в пределах долгосрочного периода регулирования  по форме 1.3 и п.2.2.2. раздела</t>
    </r>
  </si>
  <si>
    <t>что надо сделать</t>
  </si>
  <si>
    <t xml:space="preserve">2.3. </t>
  </si>
  <si>
    <t xml:space="preserve">Так как у нас нет факта деятельности, а расчет производиться от факта, то нам необходимо завести журнал по форме 8.1. в электроцехе и по факту за 9 мес. Рассчитать форму 1.3. в ГК РТ представить данные журнала и расчет форм </t>
  </si>
  <si>
    <t>напиши Свете нужно ли считать 1.3. до 1 мая или предоставлять факт за 9 мес. Не мартышкин ли труд????</t>
  </si>
  <si>
    <t>завести 1.3 на долгосрочный период 2018-2020 г.г.</t>
  </si>
  <si>
    <t>3.</t>
  </si>
  <si>
    <r>
      <t xml:space="preserve">Так как у нас нет факта деятельности  расчет производится по п.1.7 части 1, т.е. в соответствии </t>
    </r>
    <r>
      <rPr>
        <b/>
        <sz val="11"/>
        <color indexed="8"/>
        <rFont val="Calibri"/>
        <family val="2"/>
      </rPr>
      <t>с разделами 2.2. и 4.2</t>
    </r>
  </si>
  <si>
    <r>
      <rPr>
        <b/>
        <sz val="11"/>
        <color indexed="8"/>
        <rFont val="Calibri"/>
        <family val="2"/>
      </rPr>
      <t>Раздел 2.2</t>
    </r>
    <r>
      <rPr>
        <sz val="11"/>
        <color theme="1"/>
        <rFont val="Calibri"/>
        <family val="2"/>
      </rPr>
      <t xml:space="preserve"> Показатели уровня НиК  и порядок их расчета для ТСО долгосрочные периоды регулирования которых начались с 2018 г.</t>
    </r>
  </si>
  <si>
    <r>
      <t>Раздел 4.2.</t>
    </r>
    <r>
      <rPr>
        <sz val="11"/>
        <color indexed="8"/>
        <rFont val="Calibri"/>
        <family val="2"/>
      </rPr>
      <t xml:space="preserve"> порядок определения плановых и фатических значений показателей уровня надежности для ТСО долгосрочный период с 2018 г.</t>
    </r>
  </si>
  <si>
    <r>
      <rPr>
        <b/>
        <sz val="12"/>
        <color indexed="8"/>
        <rFont val="Times New Roman"/>
        <family val="1"/>
      </rPr>
      <t>Форма 1.7.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</t>
    </r>
  </si>
  <si>
    <t>Мероприятия, направленные на улучшение показателя &lt;2&gt;</t>
  </si>
  <si>
    <t>Описание (обоснование)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</si>
  <si>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4"/>
        <color indexed="8"/>
        <rFont val="Times New Roman"/>
        <family val="1"/>
      </rPr>
      <t>saidi</t>
    </r>
    <r>
      <rPr>
        <sz val="14"/>
        <color indexed="8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</si>
  <si>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4"/>
        <color indexed="8"/>
        <rFont val="Times New Roman"/>
        <family val="1"/>
      </rPr>
      <t>saifi</t>
    </r>
    <r>
      <rPr>
        <sz val="14"/>
        <color indexed="8"/>
        <rFont val="Times New Roman"/>
        <family val="1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</si>
  <si>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4"/>
        <color indexed="8"/>
        <rFont val="Times New Roman"/>
        <family val="1"/>
      </rPr>
      <t>тпр</t>
    </r>
    <r>
      <rPr>
        <sz val="14"/>
        <color indexed="8"/>
        <rFont val="Times New Roman"/>
        <family val="1"/>
      </rPr>
      <t>)</t>
    </r>
  </si>
  <si>
    <t>Характеристики и (или) условия деятельности сетевой организации &lt;1&gt;</t>
  </si>
  <si>
    <t>Средняя летняя температура, °C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</si>
  <si>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</si>
  <si>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</si>
  <si>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r>
      <t>(</t>
    </r>
    <r>
      <rPr>
        <sz val="10"/>
        <color indexed="12"/>
        <rFont val="Times New Roman"/>
        <family val="1"/>
      </rPr>
      <t>п. 1.1</t>
    </r>
    <r>
      <rPr>
        <sz val="10"/>
        <color indexed="8"/>
        <rFont val="Times New Roman"/>
        <family val="1"/>
      </rPr>
      <t>/</t>
    </r>
    <r>
      <rPr>
        <sz val="10"/>
        <color indexed="12"/>
        <rFont val="Times New Roman"/>
        <family val="1"/>
      </rPr>
      <t>п. 1</t>
    </r>
    <r>
      <rPr>
        <sz val="10"/>
        <color indexed="8"/>
        <rFont val="Times New Roman"/>
        <family val="1"/>
      </rPr>
      <t>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</si>
  <si>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</t>
    </r>
    <r>
      <rPr>
        <b/>
        <sz val="12"/>
        <color indexed="8"/>
        <rFont val="Times New Roman"/>
        <family val="1"/>
      </rPr>
      <t>направлен проект договора об осуществлении технологического присоединения</t>
    </r>
    <r>
      <rPr>
        <sz val="12"/>
        <color indexed="8"/>
        <rFont val="Times New Roman"/>
        <family val="1"/>
      </rPr>
      <t xml:space="preserve"> заявителей к сети </t>
    </r>
    <r>
      <rPr>
        <b/>
        <sz val="12"/>
        <color indexed="8"/>
        <rFont val="Times New Roman"/>
        <family val="1"/>
      </rPr>
      <t xml:space="preserve">с нарушением установленных сроков его направления, шт. </t>
    </r>
    <r>
      <rPr>
        <sz val="12"/>
        <color indexed="8"/>
        <rFont val="Times New Roman"/>
        <family val="1"/>
      </rPr>
      <t>(N</t>
    </r>
    <r>
      <rPr>
        <vertAlign val="superscript"/>
        <sz val="12"/>
        <color indexed="8"/>
        <rFont val="Times New Roman"/>
        <family val="1"/>
      </rPr>
      <t>нс</t>
    </r>
    <r>
      <rPr>
        <vertAlign val="subscript"/>
        <sz val="12"/>
        <color indexed="8"/>
        <rFont val="Times New Roman"/>
        <family val="1"/>
      </rPr>
      <t>заяв тпр</t>
    </r>
    <r>
      <rPr>
        <sz val="12"/>
        <color indexed="8"/>
        <rFont val="Times New Roman"/>
        <family val="1"/>
      </rPr>
      <t>)</t>
    </r>
  </si>
  <si>
    <t>Обобщенный уровня качества оказываемых услуг</t>
  </si>
  <si>
    <t>Форма 4.1. Показатели уровня надежности и уровня качества оказываемых услуг сетевой организации</t>
  </si>
  <si>
    <t>N формулы (пункта) методических указаний</t>
  </si>
  <si>
    <t>Значение</t>
  </si>
  <si>
    <t>Пункт 4.1 методических указаний</t>
  </si>
  <si>
    <t>Пункт 4.2 методических указаний</t>
  </si>
  <si>
    <t>Пункт 5 методических указаний</t>
  </si>
  <si>
    <t xml:space="preserve">                    </t>
  </si>
  <si>
    <t>Форма 4.2. Расчет обобщенного показателя уровня надежности и качества оказываемых услуг</t>
  </si>
  <si>
    <t>N пункта методических указаний</t>
  </si>
  <si>
    <t>пункт 5</t>
  </si>
  <si>
    <t>Пункт 5</t>
  </si>
  <si>
    <t>Для территориальной сетевой организации</t>
  </si>
  <si>
    <t>1.1.</t>
  </si>
  <si>
    <t>СН-2 (6 - 20 кВ), шт.</t>
  </si>
  <si>
    <t>сумма произведений по столбцу 9 и столбцу 13 Формы 8.1, деленная на значение пункта 1 Формы 8.3</t>
  </si>
  <si>
    <t xml:space="preserve"> столбец 9 * столбец 13) / пункт 1 Формы 8.3)</t>
  </si>
  <si>
    <t>сумма по столбцу 13 Формы 8.1 и деленная на значение пункта 1 Формы 8.3</t>
  </si>
  <si>
    <t xml:space="preserve"> столбец 13 Формы 8.1 / пункт 1 Формы 8.3)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</si>
  <si>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</si>
  <si>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), шт.</t>
    </r>
  </si>
  <si>
    <t>1.1</t>
  </si>
  <si>
    <t>1.2</t>
  </si>
  <si>
    <t>1.3</t>
  </si>
  <si>
    <t>1.4</t>
  </si>
  <si>
    <r>
      <t xml:space="preserve">Число заявок на технологическое присоединение к сети, </t>
    </r>
    <r>
      <rPr>
        <b/>
        <sz val="12"/>
        <color indexed="8"/>
        <rFont val="Times New Roman"/>
        <family val="1"/>
      </rPr>
      <t xml:space="preserve">поданных в соответствии с требованиями </t>
    </r>
    <r>
      <rPr>
        <sz val="12"/>
        <color indexed="8"/>
        <rFont val="Times New Roman"/>
        <family val="1"/>
      </rPr>
      <t xml:space="preserve">нормативных правовых актов, по которым сетевой организацией в соответствующий расчетный период </t>
    </r>
    <r>
      <rPr>
        <b/>
        <sz val="12"/>
        <color indexed="8"/>
        <rFont val="Times New Roman"/>
        <family val="1"/>
      </rPr>
      <t xml:space="preserve">направлен проект договора </t>
    </r>
    <r>
      <rPr>
        <sz val="12"/>
        <color indexed="8"/>
        <rFont val="Times New Roman"/>
        <family val="1"/>
      </rPr>
      <t>об осуществлении технологического присоединения заявителей к сети, шт. (N</t>
    </r>
    <r>
      <rPr>
        <vertAlign val="subscript"/>
        <sz val="12"/>
        <color indexed="8"/>
        <rFont val="Times New Roman"/>
        <family val="1"/>
      </rPr>
      <t>заяв тпр</t>
    </r>
    <r>
      <rPr>
        <sz val="12"/>
        <color indexed="8"/>
        <rFont val="Times New Roman"/>
        <family val="1"/>
      </rPr>
      <t>)</t>
    </r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</si>
  <si>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</si>
  <si>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</si>
  <si>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</si>
  <si>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</si>
  <si>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</si>
  <si>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</si>
  <si>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</si>
  <si>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</si>
  <si>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</si>
  <si>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</si>
  <si>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</si>
  <si>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Итого</t>
  </si>
  <si>
    <t>Технические таблицы П 2.1, П 2.2</t>
  </si>
  <si>
    <t>Для ТСО долгосрочн. период с 2018 г.</t>
  </si>
  <si>
    <t xml:space="preserve">раздел 3.2. для периодов до 2018 г. </t>
  </si>
  <si>
    <t>№ п/п</t>
  </si>
  <si>
    <t>Наименование сетевой организации в Республике Татарстан</t>
  </si>
  <si>
    <t>Год</t>
  </si>
  <si>
    <t xml:space="preserve">Базовый уровень подконтроль-ных расходов </t>
  </si>
  <si>
    <t xml:space="preserve">Индекс эффектив-ности подконт-рольных расходов </t>
  </si>
  <si>
    <t xml:space="preserve">Коэффициент эластичности подконт-рольных расходов по количеству активов </t>
  </si>
  <si>
    <t>Величина технологического расхода (потерь) электрической энергии</t>
  </si>
  <si>
    <t>Показатель уровня качества осуществляемого технологического присоединения (Птпр)</t>
  </si>
  <si>
    <t>тыс.руб.</t>
  </si>
  <si>
    <t>%</t>
  </si>
  <si>
    <t>СН-I</t>
  </si>
  <si>
    <t>СН-II</t>
  </si>
  <si>
    <t xml:space="preserve">  </t>
  </si>
  <si>
    <t>HH</t>
  </si>
  <si>
    <t>с 2018</t>
  </si>
  <si>
    <t>до 2018</t>
  </si>
  <si>
    <t>КОРРЕКТИРОВКА (98-э Методика)</t>
  </si>
  <si>
    <t>Расчет</t>
  </si>
  <si>
    <t>НР факт 2016</t>
  </si>
  <si>
    <t>НР уст 2016</t>
  </si>
  <si>
    <t>Перерасчет НР</t>
  </si>
  <si>
    <t>ΔПР 2018 (формула 5)</t>
  </si>
  <si>
    <t>ПР уст2015</t>
  </si>
  <si>
    <t>ПР уст 2016</t>
  </si>
  <si>
    <t>УЕ 2015</t>
  </si>
  <si>
    <t>УЕ 2016</t>
  </si>
  <si>
    <t>Отчисления на соцнужды</t>
  </si>
  <si>
    <t>ИКА2016 (формула 6)</t>
  </si>
  <si>
    <t>Амортизация</t>
  </si>
  <si>
    <t>ΔНР 2018 (формула 7)</t>
  </si>
  <si>
    <t>Налоги</t>
  </si>
  <si>
    <t>ПО2018 (формула 8)</t>
  </si>
  <si>
    <t>ИП</t>
  </si>
  <si>
    <t>КНК 2018</t>
  </si>
  <si>
    <t>Коб * П кор</t>
  </si>
  <si>
    <t>Приказ ФСТ РФ от 26.10.2010 №254-э/1  Методические указания о применении понижающих (повышающих) коэффициентов</t>
  </si>
  <si>
    <t>Доля на субабонентов</t>
  </si>
  <si>
    <t>К об</t>
  </si>
  <si>
    <t>α*Кнад+ϐ1*Ккач1+ϐ2*Ккач2</t>
  </si>
  <si>
    <t xml:space="preserve">                          </t>
  </si>
  <si>
    <t>Итоговая корректировка</t>
  </si>
  <si>
    <t>принимаем</t>
  </si>
  <si>
    <t>Кнад (п.4.1.2 и 4.1.4. Методики 1256)</t>
  </si>
  <si>
    <t>Достигнуто, если</t>
  </si>
  <si>
    <t>&lt;</t>
  </si>
  <si>
    <t>≤</t>
  </si>
  <si>
    <t xml:space="preserve"> то </t>
  </si>
  <si>
    <t>если нет</t>
  </si>
  <si>
    <t>Достигнуто  со значит.успехом, если</t>
  </si>
  <si>
    <t>если да, то</t>
  </si>
  <si>
    <t>отпуск 2016 (факт)</t>
  </si>
  <si>
    <t>отпуск 2016 (устан)</t>
  </si>
  <si>
    <t>цена потерь -факт</t>
  </si>
  <si>
    <t>цена потерь -прогноз</t>
  </si>
  <si>
    <t>вел-на техн.потерь</t>
  </si>
  <si>
    <t>Ккач1 (п.4.1.2 и 4.1.4. Методики 1256)</t>
  </si>
  <si>
    <t>Ккач2 (п.4.1.2 и 4.1.4. Методики 1256)</t>
  </si>
  <si>
    <t>Кнад</t>
  </si>
  <si>
    <t>план</t>
  </si>
  <si>
    <t>факт</t>
  </si>
  <si>
    <t>Ккач1</t>
  </si>
  <si>
    <t>Ккач2</t>
  </si>
  <si>
    <t xml:space="preserve">Форма 9.1. 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на точку поставки </t>
  </si>
  <si>
    <t>Форма 8.1.Журнал учета данных первичной информации по всем прекращениям передачи электрической энергии произошедших на объектах сетевой организации за __12______ месяц __2018__ года</t>
  </si>
  <si>
    <t xml:space="preserve">ООО "ТранзитЭнергоМонтаж" 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</si>
  <si>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</si>
  <si>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год</t>
  </si>
  <si>
    <t>февраль</t>
  </si>
  <si>
    <t>месяц</t>
  </si>
  <si>
    <t xml:space="preserve">1.1. </t>
  </si>
  <si>
    <t>1.2.</t>
  </si>
  <si>
    <t>СН-2 (6-20 кВ), шт.</t>
  </si>
  <si>
    <t>1.4.</t>
  </si>
  <si>
    <t>данные Минэнерго выгрузка Старостин</t>
  </si>
  <si>
    <r>
      <t xml:space="preserve">Показатель качества рассмотрения заявок на технологическое присоединение к сети </t>
    </r>
    <r>
      <rPr>
        <b/>
        <sz val="12"/>
        <color indexed="8"/>
        <rFont val="Times New Roman"/>
        <family val="1"/>
      </rPr>
      <t>(П</t>
    </r>
    <r>
      <rPr>
        <b/>
        <vertAlign val="subscript"/>
        <sz val="12"/>
        <color indexed="8"/>
        <rFont val="Times New Roman"/>
        <family val="1"/>
      </rPr>
      <t>заяв тпр</t>
    </r>
    <r>
      <rPr>
        <b/>
        <sz val="12"/>
        <color indexed="8"/>
        <rFont val="Times New Roman"/>
        <family val="1"/>
      </rPr>
      <t>)</t>
    </r>
  </si>
  <si>
    <t>ООО «ТранзитЭнергоМонтаж»</t>
  </si>
  <si>
    <t>Дата 
присоединения</t>
  </si>
  <si>
    <t>Сумма, руб.</t>
  </si>
  <si>
    <r>
      <t>Показатель качества исполнения договоров об осуществлении технологического присоединения заявителей к сети (</t>
    </r>
    <r>
      <rPr>
        <b/>
        <sz val="12"/>
        <color indexed="8"/>
        <rFont val="Times New Roman"/>
        <family val="1"/>
      </rPr>
      <t>П</t>
    </r>
    <r>
      <rPr>
        <b/>
        <vertAlign val="subscript"/>
        <sz val="12"/>
        <color indexed="8"/>
        <rFont val="Times New Roman"/>
        <family val="1"/>
      </rPr>
      <t>нс тпр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</si>
  <si>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</si>
  <si>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2"/>
        <color indexed="8"/>
        <rFont val="Times New Roman"/>
        <family val="1"/>
      </rPr>
      <t>ens</t>
    </r>
    <r>
      <rPr>
        <sz val="12"/>
        <color indexed="8"/>
        <rFont val="Times New Roman"/>
        <family val="1"/>
      </rPr>
      <t>)</t>
    </r>
  </si>
  <si>
    <r>
      <t xml:space="preserve">Показатель средней продолжительности прекращений передачи электрической энергии на точку поставки </t>
    </r>
    <r>
      <rPr>
        <b/>
        <sz val="12"/>
        <color indexed="8"/>
        <rFont val="Times New Roman"/>
        <family val="1"/>
      </rPr>
      <t>(П</t>
    </r>
    <r>
      <rPr>
        <b/>
        <vertAlign val="subscript"/>
        <sz val="12"/>
        <color indexed="8"/>
        <rFont val="Times New Roman"/>
        <family val="1"/>
      </rPr>
      <t>saidi</t>
    </r>
    <r>
      <rPr>
        <b/>
        <sz val="12"/>
        <color indexed="8"/>
        <rFont val="Times New Roman"/>
        <family val="1"/>
      </rPr>
      <t>)</t>
    </r>
  </si>
  <si>
    <r>
      <t xml:space="preserve">Показатель средней частоты прекращений передачи электрической энергии на точку поставки </t>
    </r>
    <r>
      <rPr>
        <b/>
        <sz val="12"/>
        <color indexed="8"/>
        <rFont val="Times New Roman"/>
        <family val="1"/>
      </rPr>
      <t>(П</t>
    </r>
    <r>
      <rPr>
        <b/>
        <vertAlign val="subscript"/>
        <sz val="12"/>
        <color indexed="8"/>
        <rFont val="Times New Roman"/>
        <family val="1"/>
      </rPr>
      <t>saifi</t>
    </r>
    <r>
      <rPr>
        <b/>
        <sz val="12"/>
        <color indexed="8"/>
        <rFont val="Times New Roman"/>
        <family val="1"/>
      </rPr>
      <t>)</t>
    </r>
  </si>
  <si>
    <r>
      <t>Показатель уровня качества осуществляемого технологического присоединения</t>
    </r>
    <r>
      <rPr>
        <b/>
        <sz val="12"/>
        <color indexed="8"/>
        <rFont val="Times New Roman"/>
        <family val="1"/>
      </rPr>
      <t xml:space="preserve"> (П</t>
    </r>
    <r>
      <rPr>
        <b/>
        <vertAlign val="subscript"/>
        <sz val="12"/>
        <color indexed="8"/>
        <rFont val="Times New Roman"/>
        <family val="1"/>
      </rPr>
      <t>тпр</t>
    </r>
    <r>
      <rPr>
        <b/>
        <sz val="12"/>
        <color indexed="8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</si>
  <si>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2"/>
        <color indexed="8"/>
        <rFont val="Times New Roman"/>
        <family val="1"/>
      </rPr>
      <t>тсо</t>
    </r>
    <r>
      <rPr>
        <sz val="12"/>
        <color indexed="8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</si>
  <si>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2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, П</t>
    </r>
    <r>
      <rPr>
        <vertAlign val="superscript"/>
        <sz val="12"/>
        <color indexed="8"/>
        <rFont val="Times New Roman"/>
        <family val="1"/>
      </rPr>
      <t>пл</t>
    </r>
    <r>
      <rPr>
        <vertAlign val="subscript"/>
        <sz val="12"/>
        <color indexed="8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</si>
  <si>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2"/>
        <color indexed="8"/>
        <rFont val="Times New Roman"/>
        <family val="1"/>
      </rPr>
      <t>тпр</t>
    </r>
    <r>
      <rPr>
        <sz val="12"/>
        <color indexed="8"/>
        <rFont val="Times New Roman"/>
        <family val="1"/>
      </rPr>
      <t>, П</t>
    </r>
    <r>
      <rPr>
        <vertAlign val="superscript"/>
        <sz val="12"/>
        <color indexed="8"/>
        <rFont val="Times New Roman"/>
        <family val="1"/>
      </rPr>
      <t>пл</t>
    </r>
    <r>
      <rPr>
        <vertAlign val="subscript"/>
        <sz val="12"/>
        <color indexed="8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</si>
  <si>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2"/>
        <color indexed="8"/>
        <rFont val="Times New Roman"/>
        <family val="1"/>
      </rPr>
      <t>тсо</t>
    </r>
    <r>
      <rPr>
        <sz val="12"/>
        <color indexed="8"/>
        <rFont val="Times New Roman"/>
        <family val="1"/>
      </rPr>
      <t>, П</t>
    </r>
    <r>
      <rPr>
        <vertAlign val="superscript"/>
        <sz val="12"/>
        <color indexed="8"/>
        <rFont val="Times New Roman"/>
        <family val="1"/>
      </rPr>
      <t>пл</t>
    </r>
    <r>
      <rPr>
        <vertAlign val="subscript"/>
        <sz val="12"/>
        <color indexed="8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</si>
  <si>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2"/>
        <color indexed="8"/>
        <rFont val="Times New Roman"/>
        <family val="1"/>
      </rPr>
      <t>ens</t>
    </r>
    <r>
      <rPr>
        <sz val="12"/>
        <color indexed="8"/>
        <rFont val="Times New Roman"/>
        <family val="1"/>
      </rPr>
      <t>, П</t>
    </r>
    <r>
      <rPr>
        <vertAlign val="superscript"/>
        <sz val="12"/>
        <color indexed="8"/>
        <rFont val="Times New Roman"/>
        <family val="1"/>
      </rPr>
      <t>пл</t>
    </r>
    <r>
      <rPr>
        <vertAlign val="subscript"/>
        <sz val="12"/>
        <color indexed="8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</si>
  <si>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П</t>
    </r>
    <r>
      <rPr>
        <b/>
        <vertAlign val="superscript"/>
        <sz val="12"/>
        <color indexed="8"/>
        <rFont val="Times New Roman"/>
        <family val="1"/>
      </rPr>
      <t>пл</t>
    </r>
    <r>
      <rPr>
        <b/>
        <vertAlign val="subscript"/>
        <sz val="12"/>
        <color indexed="8"/>
        <rFont val="Times New Roman"/>
        <family val="1"/>
      </rPr>
      <t>saidi</t>
    </r>
  </si>
  <si>
    <r>
      <t>Плановое значение показателя 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П</t>
    </r>
    <r>
      <rPr>
        <b/>
        <vertAlign val="superscript"/>
        <sz val="12"/>
        <color indexed="8"/>
        <rFont val="Times New Roman"/>
        <family val="1"/>
      </rPr>
      <t>пл</t>
    </r>
    <r>
      <rPr>
        <b/>
        <vertAlign val="subscript"/>
        <sz val="12"/>
        <color indexed="8"/>
        <rFont val="Times New Roman"/>
        <family val="1"/>
      </rPr>
      <t>saifi</t>
    </r>
  </si>
  <si>
    <r>
      <t xml:space="preserve">Оценка достижения показателя уровня надежности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над</t>
    </r>
  </si>
  <si>
    <r>
      <t>Оценка достижения показателя уровня надежности оказываемых услуг,</t>
    </r>
    <r>
      <rPr>
        <b/>
        <sz val="12"/>
        <color indexed="8"/>
        <rFont val="Times New Roman"/>
        <family val="1"/>
      </rPr>
      <t xml:space="preserve"> К</t>
    </r>
    <r>
      <rPr>
        <b/>
        <vertAlign val="subscript"/>
        <sz val="12"/>
        <color indexed="8"/>
        <rFont val="Times New Roman"/>
        <family val="1"/>
      </rPr>
      <t>над1</t>
    </r>
  </si>
  <si>
    <r>
      <t xml:space="preserve">Оценка достижения показателя уровня надежности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</si>
  <si>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2"/>
        <color indexed="8"/>
        <rFont val="Times New Roman"/>
        <family val="1"/>
      </rPr>
      <t>кач</t>
    </r>
    <r>
      <rPr>
        <sz val="12"/>
        <color indexed="8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</si>
  <si>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П</t>
    </r>
    <r>
      <rPr>
        <vertAlign val="subscript"/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 xml:space="preserve"> = T</t>
    </r>
    <r>
      <rPr>
        <vertAlign val="subscript"/>
        <sz val="10"/>
        <color indexed="8"/>
        <rFont val="Arial"/>
        <family val="2"/>
      </rPr>
      <t>пр</t>
    </r>
    <r>
      <rPr>
        <sz val="10"/>
        <color indexed="8"/>
        <rFont val="Arial"/>
        <family val="2"/>
      </rPr>
      <t xml:space="preserve"> / N</t>
    </r>
    <r>
      <rPr>
        <vertAlign val="subscript"/>
        <sz val="10"/>
        <color indexed="8"/>
        <rFont val="Arial"/>
        <family val="2"/>
      </rPr>
      <t>тп</t>
    </r>
    <r>
      <rPr>
        <sz val="10"/>
        <color indexed="8"/>
        <rFont val="Arial"/>
        <family val="2"/>
      </rPr>
      <t>, (1)</t>
    </r>
  </si>
  <si>
    <r>
      <t>T</t>
    </r>
    <r>
      <rPr>
        <vertAlign val="subscript"/>
        <sz val="10"/>
        <color indexed="8"/>
        <rFont val="Arial"/>
        <family val="2"/>
      </rPr>
      <t>пр</t>
    </r>
    <r>
      <rPr>
        <sz val="10"/>
        <color indexed="8"/>
        <rFont val="Arial"/>
        <family val="2"/>
      </rPr>
      <t xml:space="preserve"> - фактическая суммарная продолжительность всех прекращений передачи электрической энергии в отношении потребителей услуг сетевой организации за расчетный период регулирования, час;</t>
    </r>
  </si>
  <si>
    <r>
      <t>N</t>
    </r>
    <r>
      <rPr>
        <vertAlign val="subscript"/>
        <sz val="10"/>
        <color indexed="8"/>
        <rFont val="Arial"/>
        <family val="2"/>
      </rPr>
      <t>тп</t>
    </r>
    <r>
      <rPr>
        <sz val="10"/>
        <color indexed="8"/>
        <rFont val="Arial"/>
        <family val="2"/>
      </rPr>
      <t xml:space="preserve"> - максимальное за расчетный период регулирования число точек присоединения потребителей услуг сетевой организации к электрической сети сетевой организации, шт.</t>
    </r>
  </si>
  <si>
    <t>п. 2.1.2.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</si>
  <si>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</si>
  <si>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</si>
  <si>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</si>
  <si>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>за</t>
  </si>
  <si>
    <t>год.</t>
  </si>
  <si>
    <t>(наименование электросетевой организации)</t>
  </si>
  <si>
    <t>Порядковый номер месяца</t>
  </si>
  <si>
    <t>Обосновывающие данные для расчета *</t>
  </si>
  <si>
    <t>Продолжительность прекращения передачи, час.</t>
  </si>
  <si>
    <t>Количество точек присоединения потребителей услуг к электрической сети электросетевой организации, шт.</t>
  </si>
  <si>
    <t>Акт расследования инцидента, аварии</t>
  </si>
  <si>
    <t>* в том числе на основе базы актов расследования технологических нарушений за соответствующий месяц</t>
  </si>
  <si>
    <t>(должность)</t>
  </si>
  <si>
    <t>(Ф.И.О.)</t>
  </si>
  <si>
    <t>(подпись)</t>
  </si>
  <si>
    <t>Форма 1.2 - Расчет показателя средней продолжительности прекращений передачи электрической энергии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</si>
  <si>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</si>
  <si>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</si>
  <si>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________________</t>
  </si>
  <si>
    <t xml:space="preserve"> ООО "ТранзитЭнергоМонтаж"</t>
  </si>
  <si>
    <t>Максимальное за расчетный период число точек присоединения</t>
  </si>
  <si>
    <r>
      <t xml:space="preserve">Число </t>
    </r>
    <r>
      <rPr>
        <b/>
        <sz val="12"/>
        <color indexed="8"/>
        <rFont val="Times New Roman"/>
        <family val="1"/>
      </rPr>
      <t>договоров</t>
    </r>
    <r>
      <rPr>
        <sz val="12"/>
        <color indexed="8"/>
        <rFont val="Times New Roman"/>
        <family val="1"/>
      </rPr>
      <t xml:space="preserve"> об осуществлении технологического присоединения заявителей к сети, </t>
    </r>
    <r>
      <rPr>
        <b/>
        <sz val="12"/>
        <color indexed="8"/>
        <rFont val="Times New Roman"/>
        <family val="1"/>
      </rPr>
      <t>исполненных в соответствующем расчетном периоде</t>
    </r>
    <r>
      <rPr>
        <sz val="12"/>
        <color indexed="8"/>
        <rFont val="Times New Roman"/>
        <family val="1"/>
      </rPr>
      <t xml:space="preserve">, по которым имеется </t>
    </r>
    <r>
      <rPr>
        <b/>
        <sz val="12"/>
        <color indexed="8"/>
        <rFont val="Times New Roman"/>
        <family val="1"/>
      </rPr>
      <t>подписанный сторонами акт</t>
    </r>
    <r>
      <rPr>
        <sz val="12"/>
        <color indexed="8"/>
        <rFont val="Times New Roman"/>
        <family val="1"/>
      </rPr>
      <t xml:space="preserve"> о технологическом присоединении, шт. (</t>
    </r>
    <r>
      <rPr>
        <b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сд тпр</t>
    </r>
    <r>
      <rPr>
        <sz val="12"/>
        <color indexed="8"/>
        <rFont val="Times New Roman"/>
        <family val="1"/>
      </rPr>
      <t>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</si>
  <si>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</t>
    </r>
    <r>
      <rPr>
        <b/>
        <sz val="12"/>
        <color indexed="8"/>
        <rFont val="Times New Roman"/>
        <family val="1"/>
      </rPr>
      <t>по которым произошло нарушение установленных сроков технологического присоединения</t>
    </r>
    <r>
      <rPr>
        <sz val="12"/>
        <color indexed="8"/>
        <rFont val="Times New Roman"/>
        <family val="1"/>
      </rPr>
      <t>, шт. (</t>
    </r>
    <r>
      <rPr>
        <b/>
        <sz val="12"/>
        <color indexed="8"/>
        <rFont val="Times New Roman"/>
        <family val="1"/>
      </rPr>
      <t>N</t>
    </r>
    <r>
      <rPr>
        <b/>
        <vertAlign val="superscript"/>
        <sz val="12"/>
        <color indexed="8"/>
        <rFont val="Times New Roman"/>
        <family val="1"/>
      </rPr>
      <t>нс</t>
    </r>
    <r>
      <rPr>
        <b/>
        <vertAlign val="subscript"/>
        <sz val="12"/>
        <color indexed="8"/>
        <rFont val="Times New Roman"/>
        <family val="1"/>
      </rPr>
      <t>сд тпр</t>
    </r>
    <r>
      <rPr>
        <sz val="12"/>
        <color indexed="8"/>
        <rFont val="Times New Roman"/>
        <family val="1"/>
      </rPr>
      <t>)</t>
    </r>
  </si>
  <si>
    <r>
      <t>Оценка достижения показателя уровня качества оказываемых услуг,</t>
    </r>
    <r>
      <rPr>
        <b/>
        <sz val="12"/>
        <color indexed="8"/>
        <rFont val="Times New Roman"/>
        <family val="1"/>
      </rPr>
      <t xml:space="preserve"> К</t>
    </r>
    <r>
      <rPr>
        <b/>
        <vertAlign val="subscript"/>
        <sz val="12"/>
        <color indexed="8"/>
        <rFont val="Times New Roman"/>
        <family val="1"/>
      </rPr>
      <t>кач1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(для территориальной сетевой организации)</t>
    </r>
  </si>
  <si>
    <r>
      <t xml:space="preserve">Оценка достижения показателя уровня качества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кач3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</si>
  <si>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2"/>
        <color indexed="8"/>
        <rFont val="Times New Roman"/>
        <family val="1"/>
      </rPr>
      <t>кач2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(для территориальной сетевой организации)</t>
    </r>
  </si>
  <si>
    <t>Технические таблицы П 2.1, П 2.2 утв.на 2019 г.</t>
  </si>
  <si>
    <r>
      <t xml:space="preserve">1. Оценка достижения показателя уровня надежности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над</t>
    </r>
  </si>
  <si>
    <r>
      <t xml:space="preserve">2. Оценка достижения показателя уровня надежности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над1</t>
    </r>
  </si>
  <si>
    <r>
      <t xml:space="preserve">3. Оценка достижения показателя уровня надежности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над2</t>
    </r>
  </si>
  <si>
    <r>
      <t xml:space="preserve">4. Оценка достижения показателя уровня надежности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кач</t>
    </r>
  </si>
  <si>
    <r>
      <t xml:space="preserve">5. Оценка достижения показателя уровня надежности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кач1</t>
    </r>
  </si>
  <si>
    <r>
      <t>6. Оценка достижения показателя уровня надежности оказываемых услуг,</t>
    </r>
    <r>
      <rPr>
        <b/>
        <sz val="12"/>
        <color indexed="8"/>
        <rFont val="Times New Roman"/>
        <family val="1"/>
      </rPr>
      <t xml:space="preserve"> К</t>
    </r>
    <r>
      <rPr>
        <b/>
        <vertAlign val="subscript"/>
        <sz val="12"/>
        <color indexed="8"/>
        <rFont val="Times New Roman"/>
        <family val="1"/>
      </rPr>
      <t>кач2</t>
    </r>
  </si>
  <si>
    <r>
      <t xml:space="preserve">8. Обобщенный показатель уровня надежности и качества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об</t>
    </r>
  </si>
  <si>
    <r>
      <t>Если плановое значение П</t>
    </r>
    <r>
      <rPr>
        <vertAlign val="subscript"/>
        <sz val="10"/>
        <color indexed="8"/>
        <rFont val="Calibri"/>
        <family val="2"/>
      </rPr>
      <t>тпр</t>
    </r>
    <r>
      <rPr>
        <sz val="10"/>
        <color indexed="8"/>
        <rFont val="Calibri"/>
        <family val="2"/>
      </rPr>
      <t xml:space="preserve"> для территориальных сетевых организаций достигнуто, то K</t>
    </r>
    <r>
      <rPr>
        <vertAlign val="subscript"/>
        <sz val="10"/>
        <color indexed="8"/>
        <rFont val="Calibri"/>
        <family val="2"/>
      </rPr>
      <t>кач1</t>
    </r>
    <r>
      <rPr>
        <sz val="10"/>
        <color indexed="8"/>
        <rFont val="Calibri"/>
        <family val="2"/>
      </rPr>
      <t xml:space="preserve"> = 0; не достигнуто - K</t>
    </r>
    <r>
      <rPr>
        <vertAlign val="subscript"/>
        <sz val="10"/>
        <color indexed="8"/>
        <rFont val="Calibri"/>
        <family val="2"/>
      </rPr>
      <t>кач1</t>
    </r>
    <r>
      <rPr>
        <sz val="10"/>
        <color indexed="8"/>
        <rFont val="Calibri"/>
        <family val="2"/>
      </rPr>
      <t xml:space="preserve"> = -1; достигнуто со значительным улучшением - K</t>
    </r>
    <r>
      <rPr>
        <vertAlign val="subscript"/>
        <sz val="10"/>
        <color indexed="8"/>
        <rFont val="Calibri"/>
        <family val="2"/>
      </rPr>
      <t>кач1</t>
    </r>
    <r>
      <rPr>
        <sz val="10"/>
        <color indexed="8"/>
        <rFont val="Calibri"/>
        <family val="2"/>
      </rPr>
      <t xml:space="preserve"> = 1</t>
    </r>
  </si>
  <si>
    <r>
      <t xml:space="preserve">7. Оценка достижения показателя уровня надежности оказываемых услуг, </t>
    </r>
    <r>
      <rPr>
        <b/>
        <sz val="12"/>
        <color indexed="8"/>
        <rFont val="Times New Roman"/>
        <family val="1"/>
      </rPr>
      <t>К</t>
    </r>
    <r>
      <rPr>
        <b/>
        <vertAlign val="subscript"/>
        <sz val="12"/>
        <color indexed="8"/>
        <rFont val="Times New Roman"/>
        <family val="1"/>
      </rPr>
      <t>кач3</t>
    </r>
  </si>
  <si>
    <r>
      <t>Форма 8.3. Расчет индикативного показателя уровня надежности оказываемых услуг 
д</t>
    </r>
    <r>
      <rPr>
        <b/>
        <u val="single"/>
        <sz val="12"/>
        <color indexed="63"/>
        <rFont val="Times New Roman"/>
        <family val="1"/>
      </rPr>
      <t xml:space="preserve">ля территориальных сетевых организаций 
</t>
    </r>
    <r>
      <rPr>
        <b/>
        <sz val="12"/>
        <color indexed="63"/>
        <rFont val="Times New Roman"/>
        <family val="1"/>
      </rPr>
      <t>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  </r>
  </si>
  <si>
    <t>2018 г.</t>
  </si>
  <si>
    <r>
      <t>Если плановое значение П</t>
    </r>
    <r>
      <rPr>
        <sz val="8"/>
        <color indexed="8"/>
        <rFont val="Calibri"/>
        <family val="2"/>
      </rPr>
      <t>тсо</t>
    </r>
    <r>
      <rPr>
        <sz val="10"/>
        <color indexed="8"/>
        <rFont val="Calibri"/>
        <family val="2"/>
      </rPr>
      <t xml:space="preserve"> для территориальных сетевых организаций достигнуто, то Kкач2 = 0; не достигнуто - Kкач2 = -1; достигнуто со значительным улучшением - Kкач2 = 1.</t>
    </r>
  </si>
  <si>
    <t>Форма 6.1 - Расчет значения индикатора информативности</t>
  </si>
  <si>
    <t>Ф / П * 100, %</t>
  </si>
  <si>
    <t>Зависи-мость</t>
  </si>
  <si>
    <t>Оценочный балл</t>
  </si>
  <si>
    <t>фактическое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</si>
  <si>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</si>
  <si>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</si>
  <si>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</si>
  <si>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 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</si>
  <si>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</si>
  <si>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</si>
  <si>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</si>
  <si>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</si>
  <si>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</si>
  <si>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</si>
  <si>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</si>
  <si>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</si>
  <si>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</si>
  <si>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</si>
  <si>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</si>
  <si>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</si>
  <si>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</si>
  <si>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</si>
  <si>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</si>
  <si>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</si>
  <si>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</si>
  <si>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</si>
  <si>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</si>
  <si>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</si>
  <si>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</si>
  <si>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Форма 6.2 - Расчет значения индикатора исполнительности</t>
  </si>
  <si>
    <t xml:space="preserve"> ООО "ТранзитЭнергоМонтаж"  Республика Татарстан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</si>
  <si>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</si>
  <si>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</si>
  <si>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</si>
  <si>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</si>
  <si>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</si>
  <si>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</si>
  <si>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</si>
  <si>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</si>
  <si>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</si>
  <si>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</si>
  <si>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</si>
  <si>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ТСО,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</si>
  <si>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</si>
  <si>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</si>
  <si>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</si>
  <si>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</si>
  <si>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</si>
  <si>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</si>
  <si>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</si>
  <si>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</si>
  <si>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</si>
  <si>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исполнительности</t>
  </si>
  <si>
    <t>Форма 6.3 - Расчет значения индикатора результативности обратной связи</t>
  </si>
  <si>
    <t>ООО "ТранзитЭнергоМонтаж" Республика татарстан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</si>
  <si>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</si>
  <si>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</si>
  <si>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</si>
  <si>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</si>
  <si>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</si>
  <si>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</si>
  <si>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</si>
  <si>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</si>
  <si>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</si>
  <si>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</si>
  <si>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</si>
  <si>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</si>
  <si>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</si>
  <si>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</si>
  <si>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</si>
  <si>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</si>
  <si>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</si>
  <si>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</si>
  <si>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</si>
  <si>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</si>
  <si>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</si>
  <si>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 xml:space="preserve">Уровень качества </t>
  </si>
  <si>
    <t>Уровень надежности</t>
  </si>
  <si>
    <t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 (утверждено на долгосрочный период)</t>
  </si>
  <si>
    <t>Наименование показателя 
(предлагаемые плановые значения  параметров, критериев, характеризующих индикаторы качества)*</t>
  </si>
  <si>
    <t>Значение показателя на:</t>
  </si>
  <si>
    <t>(год)</t>
  </si>
  <si>
    <r>
      <t>Индикатор информативности (И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)</t>
    </r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</si>
  <si>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</si>
  <si>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</si>
  <si>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</si>
  <si>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</si>
  <si>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</si>
  <si>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</si>
  <si>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</si>
  <si>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</si>
  <si>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</si>
  <si>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</si>
  <si>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</si>
  <si>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Индикатор исполнительности (И</t>
    </r>
    <r>
      <rPr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 )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</si>
  <si>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</si>
  <si>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</si>
  <si>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</si>
  <si>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</si>
  <si>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</si>
  <si>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</si>
  <si>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Индикатор результативности обратной связи (Р</t>
    </r>
    <r>
      <rPr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 )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</si>
  <si>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</si>
  <si>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</si>
  <si>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</si>
  <si>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</si>
  <si>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</si>
  <si>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</si>
  <si>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</si>
  <si>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</si>
  <si>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 xml:space="preserve">Предлагаемое плановое значение показателя уровня качества оказываемых услуг </t>
  </si>
  <si>
    <t xml:space="preserve">* Нумерация пунктов показателей параметров, характеризующих индикаторы качества, приведена в соответствии с формами 6.1 - 6.3 </t>
  </si>
  <si>
    <t>_____________</t>
  </si>
  <si>
    <t xml:space="preserve">показатель качества исполнения Единых стандартов качества обслуживания сетевыми организациями потребителей услуг сетевых организаций, утвержденных приказом Минэнерго России от 15 апреля 2014 г. N 186 </t>
  </si>
  <si>
    <t>Если плановое значение Пп или Пens достигнуто, то Kнад = 0; не достигнуто - Kнад = -1; достигнуто со значительным улучшением - Kнад = 1.</t>
  </si>
  <si>
    <r>
      <t>Если плановое значение П</t>
    </r>
    <r>
      <rPr>
        <vertAlign val="subscript"/>
        <sz val="11"/>
        <color indexed="8"/>
        <rFont val="Calibri"/>
        <family val="2"/>
      </rPr>
      <t>saidi</t>
    </r>
    <r>
      <rPr>
        <sz val="11"/>
        <color indexed="8"/>
        <rFont val="Calibri"/>
        <family val="2"/>
      </rPr>
      <t xml:space="preserve"> достигнуто, то K</t>
    </r>
    <r>
      <rPr>
        <vertAlign val="subscript"/>
        <sz val="11"/>
        <color indexed="8"/>
        <rFont val="Calibri"/>
        <family val="2"/>
      </rPr>
      <t>над1</t>
    </r>
    <r>
      <rPr>
        <sz val="11"/>
        <color indexed="8"/>
        <rFont val="Calibri"/>
        <family val="2"/>
      </rPr>
      <t xml:space="preserve"> = 0; не достигнуто - K</t>
    </r>
    <r>
      <rPr>
        <vertAlign val="subscript"/>
        <sz val="11"/>
        <color indexed="8"/>
        <rFont val="Calibri"/>
        <family val="2"/>
      </rPr>
      <t>над1</t>
    </r>
    <r>
      <rPr>
        <sz val="11"/>
        <color indexed="8"/>
        <rFont val="Calibri"/>
        <family val="2"/>
      </rPr>
      <t xml:space="preserve"> = -1; достигнуто со значительным улучшением - K</t>
    </r>
    <r>
      <rPr>
        <vertAlign val="subscript"/>
        <sz val="11"/>
        <color indexed="8"/>
        <rFont val="Calibri"/>
        <family val="2"/>
      </rPr>
      <t>над1</t>
    </r>
    <r>
      <rPr>
        <sz val="11"/>
        <color indexed="8"/>
        <rFont val="Calibri"/>
        <family val="2"/>
      </rPr>
      <t xml:space="preserve"> = 1.</t>
    </r>
  </si>
  <si>
    <r>
      <t>Если плановое значение 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 xml:space="preserve"> достигнуто, то K</t>
    </r>
    <r>
      <rPr>
        <vertAlign val="subscript"/>
        <sz val="10"/>
        <color indexed="8"/>
        <rFont val="Arial"/>
        <family val="2"/>
      </rPr>
      <t>над2</t>
    </r>
    <r>
      <rPr>
        <sz val="10"/>
        <color indexed="8"/>
        <rFont val="Arial"/>
        <family val="2"/>
      </rPr>
      <t xml:space="preserve"> = 0; не достигнуто - K</t>
    </r>
    <r>
      <rPr>
        <vertAlign val="subscript"/>
        <sz val="10"/>
        <color indexed="8"/>
        <rFont val="Arial"/>
        <family val="2"/>
      </rPr>
      <t>над2</t>
    </r>
    <r>
      <rPr>
        <sz val="10"/>
        <color indexed="8"/>
        <rFont val="Arial"/>
        <family val="2"/>
      </rPr>
      <t xml:space="preserve"> = -1; достигнуто со значительным улучшением - K</t>
    </r>
    <r>
      <rPr>
        <vertAlign val="subscript"/>
        <sz val="10"/>
        <color indexed="8"/>
        <rFont val="Arial"/>
        <family val="2"/>
      </rPr>
      <t>над2</t>
    </r>
    <r>
      <rPr>
        <sz val="10"/>
        <color indexed="8"/>
        <rFont val="Arial"/>
        <family val="2"/>
      </rPr>
      <t xml:space="preserve"> = 1.</t>
    </r>
  </si>
  <si>
    <t>Для организации по управлению единой национальной (общероссийской) электрической сетью и территориальной сетевой организации до 2014 г.</t>
  </si>
  <si>
    <r>
      <t xml:space="preserve">Средняя продолжительность прекращения передачи электрической энергии </t>
    </r>
    <r>
      <rPr>
        <b/>
        <sz val="12"/>
        <color indexed="8"/>
        <rFont val="Times New Roman"/>
        <family val="1"/>
      </rPr>
      <t xml:space="preserve">при проведении ремонтных работ </t>
    </r>
    <r>
      <rPr>
        <sz val="12"/>
        <color indexed="8"/>
        <rFont val="Times New Roman"/>
        <family val="1"/>
      </rPr>
      <t>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), час.</t>
    </r>
  </si>
  <si>
    <r>
      <t xml:space="preserve">Средняя частота прекращений передачи электрической энергии </t>
    </r>
    <r>
      <rPr>
        <b/>
        <sz val="12"/>
        <color indexed="8"/>
        <rFont val="Times New Roman"/>
        <family val="1"/>
      </rPr>
      <t>при проведении ремонтных работ</t>
    </r>
    <r>
      <rPr>
        <sz val="12"/>
        <color indexed="8"/>
        <rFont val="Times New Roman"/>
        <family val="1"/>
      </rPr>
      <t xml:space="preserve">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), шт.</t>
    </r>
  </si>
  <si>
    <t>Примечание: при проведении ремонтных работ соблюдается бесперырывный режим энергоснабжения</t>
  </si>
  <si>
    <r>
      <rPr>
        <b/>
        <sz val="12"/>
        <color indexed="8"/>
        <rFont val="Times New Roman"/>
        <family val="1"/>
      </rPr>
      <t>Примечание:</t>
    </r>
    <r>
      <rPr>
        <sz val="12"/>
        <color indexed="8"/>
        <rFont val="Times New Roman"/>
        <family val="1"/>
      </rPr>
      <t xml:space="preserve"> Плановые показатели рассчитаны в соответсвии с пп.а) п. 4.1.1 исходя из средних фактических значений показателей уровня надежности и качества оказываемых услуг за предыдущие расчетные периоды в пределах долгосрочного периода регулирования</t>
    </r>
  </si>
  <si>
    <t xml:space="preserve">Главный инженер </t>
  </si>
  <si>
    <t>В.Г. Старостин</t>
  </si>
  <si>
    <r>
      <t xml:space="preserve">Показатель средней продолжительности прекращений передачи электрической энергии </t>
    </r>
    <r>
      <rPr>
        <b/>
        <sz val="12"/>
        <color indexed="8"/>
        <rFont val="Times New Roman"/>
        <family val="1"/>
      </rPr>
      <t>(П</t>
    </r>
    <r>
      <rPr>
        <b/>
        <vertAlign val="subscript"/>
        <sz val="12"/>
        <color indexed="8"/>
        <rFont val="Times New Roman"/>
        <family val="1"/>
      </rPr>
      <t>п</t>
    </r>
    <r>
      <rPr>
        <b/>
        <sz val="12"/>
        <color indexed="8"/>
        <rFont val="Times New Roman"/>
        <family val="1"/>
      </rPr>
      <t>)</t>
    </r>
  </si>
  <si>
    <t>для долгосрочных периодов регулирования, начавшихся до 2018 года</t>
  </si>
  <si>
    <t>не ТСО</t>
  </si>
  <si>
    <r>
      <t xml:space="preserve">Показатель уровня качества обслуживания потребителей услуг территориальными сетевыми организациями </t>
    </r>
    <r>
      <rPr>
        <b/>
        <sz val="12"/>
        <color indexed="8"/>
        <rFont val="Times New Roman"/>
        <family val="1"/>
      </rPr>
      <t>(П</t>
    </r>
    <r>
      <rPr>
        <b/>
        <vertAlign val="subscript"/>
        <sz val="12"/>
        <color indexed="8"/>
        <rFont val="Times New Roman"/>
        <family val="1"/>
      </rPr>
      <t>тсо</t>
    </r>
    <r>
      <rPr>
        <b/>
        <sz val="12"/>
        <color indexed="8"/>
        <rFont val="Times New Roman"/>
        <family val="1"/>
      </rPr>
      <t>)</t>
    </r>
  </si>
  <si>
    <t>Пsaidi</t>
  </si>
  <si>
    <t>Пsaifi</t>
  </si>
  <si>
    <r>
      <t>Оценка достижения показателя уровня качества оказываемых услуг,</t>
    </r>
    <r>
      <rPr>
        <b/>
        <sz val="12"/>
        <color indexed="8"/>
        <rFont val="Times New Roman"/>
        <family val="1"/>
      </rPr>
      <t xml:space="preserve"> К</t>
    </r>
    <r>
      <rPr>
        <b/>
        <vertAlign val="subscript"/>
        <sz val="12"/>
        <color indexed="8"/>
        <rFont val="Times New Roman"/>
        <family val="1"/>
      </rPr>
      <t>кач1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(для территориальной сетевой организации) </t>
    </r>
  </si>
  <si>
    <t>Птпр</t>
  </si>
  <si>
    <t>план 2020</t>
  </si>
  <si>
    <t xml:space="preserve"> ООО "ТранзитЭнергоМонтаж" Республика Татарстан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</si>
</sst>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%"/>
    <numFmt numFmtId="168" formatCode="#,##0.00000"/>
    <numFmt numFmtId="169" formatCode="_(* #,##0.00_);_(* \(#,##0.00\);_(* &quot;-&quot;??_);_(@_)"/>
    <numFmt numFmtId="170" formatCode="0.00000000"/>
    <numFmt numFmtId="171" formatCode="0.0000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3"/>
      <color indexed="6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63"/>
      <name val="Times New Roman"/>
      <family val="1"/>
    </font>
    <font>
      <sz val="12"/>
      <color indexed="30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2"/>
      <color indexed="30"/>
      <name val="Arial"/>
      <family val="2"/>
    </font>
    <font>
      <sz val="12"/>
      <color indexed="8"/>
      <name val="Arial"/>
      <family val="2"/>
    </font>
    <font>
      <b/>
      <i/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8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0"/>
      <color indexed="12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u val="single"/>
      <sz val="12"/>
      <color indexed="6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Arial"/>
      <family val="2"/>
    </font>
    <font>
      <sz val="10"/>
      <name val="Times New Roman CYR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vertAlign val="subscript"/>
      <sz val="12"/>
      <color indexed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1"/>
      <color indexed="8"/>
      <name val="Calibri"/>
      <family val="2"/>
    </font>
    <font>
      <vertAlign val="subscript"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Arial"/>
      <family val="2"/>
    </font>
    <font>
      <b/>
      <sz val="12"/>
      <color rgb="FF26282F"/>
      <name val="Times New Roman"/>
      <family val="1"/>
    </font>
    <font>
      <b/>
      <i/>
      <sz val="12"/>
      <color rgb="FF26282F"/>
      <name val="Times New Roman"/>
      <family val="1"/>
    </font>
    <font>
      <b/>
      <sz val="12"/>
      <color rgb="FF22272F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Arial"/>
      <family val="2"/>
    </font>
    <font>
      <u val="single"/>
      <sz val="12"/>
      <color theme="1"/>
      <name val="Times New Roman"/>
      <family val="1"/>
    </font>
    <font>
      <sz val="10"/>
      <color theme="1"/>
      <name val="Arial"/>
      <family val="2"/>
    </font>
    <font>
      <sz val="6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14"/>
      <color rgb="FF26282F"/>
      <name val="Times New Roman"/>
      <family val="1"/>
    </font>
    <font>
      <b/>
      <sz val="13"/>
      <color rgb="FF26282F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rgb="FF22272F"/>
      <name val="Times New Roman"/>
      <family val="1"/>
    </font>
    <font>
      <sz val="9"/>
      <color theme="1"/>
      <name val="Times New Roman"/>
      <family val="1"/>
    </font>
    <font>
      <b/>
      <sz val="14"/>
      <color rgb="FF26282F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 applyFill="0" applyProtection="0">
      <alignment/>
    </xf>
    <xf numFmtId="0" fontId="36" fillId="0" borderId="0">
      <alignment/>
      <protection/>
    </xf>
    <xf numFmtId="0" fontId="33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7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90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justify" vertical="center" wrapText="1"/>
    </xf>
    <xf numFmtId="0" fontId="91" fillId="0" borderId="11" xfId="0" applyFont="1" applyBorder="1" applyAlignment="1">
      <alignment horizontal="justify" vertical="center" wrapText="1"/>
    </xf>
    <xf numFmtId="0" fontId="91" fillId="0" borderId="11" xfId="0" applyFont="1" applyBorder="1" applyAlignment="1">
      <alignment vertical="center" wrapText="1"/>
    </xf>
    <xf numFmtId="0" fontId="91" fillId="0" borderId="12" xfId="0" applyFont="1" applyBorder="1" applyAlignment="1">
      <alignment horizontal="justify" vertical="center" wrapText="1"/>
    </xf>
    <xf numFmtId="0" fontId="91" fillId="0" borderId="12" xfId="0" applyFont="1" applyBorder="1" applyAlignment="1">
      <alignment vertical="center" wrapText="1"/>
    </xf>
    <xf numFmtId="0" fontId="91" fillId="0" borderId="0" xfId="0" applyFont="1" applyAlignment="1">
      <alignment vertical="top"/>
    </xf>
    <xf numFmtId="0" fontId="90" fillId="0" borderId="0" xfId="0" applyFont="1" applyAlignment="1">
      <alignment horizontal="center"/>
    </xf>
    <xf numFmtId="0" fontId="92" fillId="0" borderId="1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justify" vertical="center" wrapText="1"/>
    </xf>
    <xf numFmtId="0" fontId="92" fillId="0" borderId="10" xfId="0" applyFont="1" applyBorder="1" applyAlignment="1">
      <alignment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0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6" xfId="0" applyFont="1" applyBorder="1" applyAlignment="1">
      <alignment horizontal="justify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horizontal="justify" vertical="center"/>
    </xf>
    <xf numFmtId="0" fontId="94" fillId="0" borderId="18" xfId="0" applyFont="1" applyBorder="1" applyAlignment="1">
      <alignment horizontal="center" vertical="center" wrapText="1"/>
    </xf>
    <xf numFmtId="0" fontId="94" fillId="0" borderId="18" xfId="0" applyFont="1" applyBorder="1" applyAlignment="1">
      <alignment vertical="center" wrapText="1"/>
    </xf>
    <xf numFmtId="0" fontId="94" fillId="0" borderId="19" xfId="0" applyFont="1" applyBorder="1" applyAlignment="1">
      <alignment vertical="center" wrapText="1"/>
    </xf>
    <xf numFmtId="0" fontId="94" fillId="0" borderId="20" xfId="0" applyFont="1" applyBorder="1" applyAlignment="1">
      <alignment horizontal="justify" vertical="center" wrapText="1"/>
    </xf>
    <xf numFmtId="0" fontId="94" fillId="0" borderId="2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90" fillId="0" borderId="0" xfId="0" applyFont="1" applyAlignment="1">
      <alignment horizontal="justify" vertical="top"/>
    </xf>
    <xf numFmtId="0" fontId="90" fillId="0" borderId="0" xfId="0" applyFont="1" applyAlignment="1">
      <alignment vertical="top"/>
    </xf>
    <xf numFmtId="0" fontId="90" fillId="0" borderId="10" xfId="0" applyFont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95" fillId="0" borderId="0" xfId="0" applyFont="1" applyAlignment="1">
      <alignment horizontal="center" vertical="top" wrapText="1"/>
    </xf>
    <xf numFmtId="0" fontId="94" fillId="0" borderId="19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justify" vertical="center" wrapText="1"/>
    </xf>
    <xf numFmtId="0" fontId="96" fillId="0" borderId="0" xfId="0" applyFont="1" applyAlignment="1">
      <alignment vertical="center" wrapText="1"/>
    </xf>
    <xf numFmtId="0" fontId="90" fillId="0" borderId="0" xfId="0" applyFont="1" applyAlignment="1">
      <alignment horizontal="center" vertical="top"/>
    </xf>
    <xf numFmtId="0" fontId="90" fillId="0" borderId="0" xfId="0" applyFont="1" applyAlignment="1">
      <alignment horizontal="justify"/>
    </xf>
    <xf numFmtId="0" fontId="90" fillId="0" borderId="0" xfId="0" applyFont="1" applyAlignment="1">
      <alignment/>
    </xf>
    <xf numFmtId="0" fontId="97" fillId="0" borderId="0" xfId="0" applyFont="1" applyAlignment="1">
      <alignment horizontal="center" vertical="top" wrapText="1"/>
    </xf>
    <xf numFmtId="0" fontId="98" fillId="0" borderId="0" xfId="0" applyFont="1" applyAlignment="1">
      <alignment vertical="top"/>
    </xf>
    <xf numFmtId="0" fontId="98" fillId="33" borderId="0" xfId="0" applyFont="1" applyFill="1" applyAlignment="1">
      <alignment horizontal="justify" vertical="top" wrapText="1"/>
    </xf>
    <xf numFmtId="0" fontId="95" fillId="0" borderId="0" xfId="0" applyFont="1" applyAlignment="1">
      <alignment vertical="center" wrapText="1"/>
    </xf>
    <xf numFmtId="0" fontId="90" fillId="0" borderId="10" xfId="0" applyFont="1" applyBorder="1" applyAlignment="1">
      <alignment horizontal="left" vertical="top" wrapText="1"/>
    </xf>
    <xf numFmtId="0" fontId="90" fillId="0" borderId="10" xfId="0" applyFont="1" applyBorder="1" applyAlignment="1">
      <alignment horizontal="left" vertical="center" wrapText="1"/>
    </xf>
    <xf numFmtId="0" fontId="90" fillId="0" borderId="0" xfId="0" applyFont="1" applyAlignment="1">
      <alignment vertical="center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0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top" wrapText="1"/>
    </xf>
    <xf numFmtId="0" fontId="90" fillId="0" borderId="17" xfId="0" applyFont="1" applyBorder="1" applyAlignment="1">
      <alignment horizontal="left" vertical="top" wrapText="1"/>
    </xf>
    <xf numFmtId="0" fontId="90" fillId="0" borderId="17" xfId="0" applyFont="1" applyBorder="1" applyAlignment="1">
      <alignment horizontal="left" vertical="center" wrapText="1"/>
    </xf>
    <xf numFmtId="0" fontId="90" fillId="0" borderId="22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top" wrapText="1"/>
    </xf>
    <xf numFmtId="0" fontId="90" fillId="0" borderId="23" xfId="0" applyFont="1" applyBorder="1" applyAlignment="1">
      <alignment horizontal="center" vertical="top" wrapText="1"/>
    </xf>
    <xf numFmtId="0" fontId="90" fillId="0" borderId="24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3" fillId="0" borderId="0" xfId="0" applyFont="1" applyAlignment="1">
      <alignment horizontal="justify" vertical="top"/>
    </xf>
    <xf numFmtId="0" fontId="93" fillId="0" borderId="27" xfId="0" applyFont="1" applyBorder="1" applyAlignment="1">
      <alignment horizontal="center" vertical="top" wrapText="1"/>
    </xf>
    <xf numFmtId="16" fontId="93" fillId="0" borderId="28" xfId="0" applyNumberFormat="1" applyFont="1" applyBorder="1" applyAlignment="1">
      <alignment horizontal="center" vertical="top" wrapText="1"/>
    </xf>
    <xf numFmtId="0" fontId="93" fillId="0" borderId="27" xfId="0" applyFont="1" applyBorder="1" applyAlignment="1">
      <alignment horizontal="right" vertical="top" wrapText="1"/>
    </xf>
    <xf numFmtId="0" fontId="93" fillId="0" borderId="27" xfId="0" applyFont="1" applyBorder="1" applyAlignment="1">
      <alignment horizontal="justify" vertical="top" wrapText="1"/>
    </xf>
    <xf numFmtId="0" fontId="93" fillId="0" borderId="29" xfId="0" applyFont="1" applyBorder="1" applyAlignment="1">
      <alignment horizontal="justify" vertical="top" wrapText="1"/>
    </xf>
    <xf numFmtId="0" fontId="93" fillId="0" borderId="27" xfId="0" applyFont="1" applyBorder="1" applyAlignment="1">
      <alignment vertical="top" wrapText="1" shrinkToFit="1"/>
    </xf>
    <xf numFmtId="0" fontId="93" fillId="0" borderId="30" xfId="0" applyFont="1" applyBorder="1" applyAlignment="1">
      <alignment vertical="top" wrapText="1" shrinkToFit="1"/>
    </xf>
    <xf numFmtId="0" fontId="91" fillId="0" borderId="27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justify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justify" vertical="center" wrapText="1"/>
    </xf>
    <xf numFmtId="0" fontId="0" fillId="0" borderId="31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91" fillId="0" borderId="32" xfId="0" applyFont="1" applyBorder="1" applyAlignment="1">
      <alignment horizontal="center" vertical="top" wrapText="1"/>
    </xf>
    <xf numFmtId="0" fontId="91" fillId="0" borderId="29" xfId="0" applyFont="1" applyBorder="1" applyAlignment="1">
      <alignment horizontal="center" vertical="top" wrapText="1"/>
    </xf>
    <xf numFmtId="0" fontId="91" fillId="0" borderId="27" xfId="0" applyFont="1" applyBorder="1" applyAlignment="1">
      <alignment horizontal="center" vertical="top" wrapText="1"/>
    </xf>
    <xf numFmtId="0" fontId="91" fillId="0" borderId="27" xfId="0" applyFont="1" applyBorder="1" applyAlignment="1">
      <alignment horizontal="justify" vertical="top" wrapText="1"/>
    </xf>
    <xf numFmtId="16" fontId="91" fillId="0" borderId="28" xfId="0" applyNumberFormat="1" applyFont="1" applyBorder="1" applyAlignment="1">
      <alignment horizontal="center" vertical="top" wrapText="1"/>
    </xf>
    <xf numFmtId="0" fontId="91" fillId="0" borderId="29" xfId="0" applyFont="1" applyBorder="1" applyAlignment="1">
      <alignment horizontal="justify" vertical="top" wrapText="1"/>
    </xf>
    <xf numFmtId="0" fontId="90" fillId="0" borderId="27" xfId="0" applyFont="1" applyBorder="1" applyAlignment="1">
      <alignment horizontal="center" vertical="top" wrapText="1"/>
    </xf>
    <xf numFmtId="0" fontId="90" fillId="0" borderId="27" xfId="0" applyFont="1" applyBorder="1" applyAlignment="1">
      <alignment horizontal="justify" vertical="top" wrapText="1"/>
    </xf>
    <xf numFmtId="0" fontId="90" fillId="0" borderId="29" xfId="0" applyFont="1" applyBorder="1" applyAlignment="1">
      <alignment horizontal="center" vertical="top" wrapText="1"/>
    </xf>
    <xf numFmtId="16" fontId="90" fillId="0" borderId="28" xfId="0" applyNumberFormat="1" applyFont="1" applyBorder="1" applyAlignment="1">
      <alignment horizontal="center" vertical="top" wrapText="1"/>
    </xf>
    <xf numFmtId="14" fontId="90" fillId="0" borderId="28" xfId="0" applyNumberFormat="1" applyFont="1" applyBorder="1" applyAlignment="1">
      <alignment horizontal="center" vertical="top" wrapText="1"/>
    </xf>
    <xf numFmtId="0" fontId="90" fillId="0" borderId="30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justify" vertical="center" wrapText="1"/>
    </xf>
    <xf numFmtId="0" fontId="101" fillId="0" borderId="33" xfId="0" applyFont="1" applyBorder="1" applyAlignment="1">
      <alignment horizontal="justify" vertical="center" wrapText="1"/>
    </xf>
    <xf numFmtId="0" fontId="98" fillId="0" borderId="0" xfId="0" applyFont="1" applyAlignment="1">
      <alignment/>
    </xf>
    <xf numFmtId="0" fontId="90" fillId="0" borderId="31" xfId="0" applyFont="1" applyBorder="1" applyAlignment="1">
      <alignment horizontal="center" vertical="top" wrapText="1"/>
    </xf>
    <xf numFmtId="0" fontId="90" fillId="0" borderId="28" xfId="0" applyFont="1" applyBorder="1" applyAlignment="1">
      <alignment horizontal="center" vertical="top" wrapText="1"/>
    </xf>
    <xf numFmtId="0" fontId="93" fillId="0" borderId="20" xfId="0" applyFont="1" applyBorder="1" applyAlignment="1">
      <alignment horizontal="center" vertical="top" wrapText="1"/>
    </xf>
    <xf numFmtId="0" fontId="93" fillId="0" borderId="28" xfId="0" applyFont="1" applyBorder="1" applyAlignment="1">
      <alignment horizontal="center" vertical="top" wrapText="1"/>
    </xf>
    <xf numFmtId="0" fontId="93" fillId="0" borderId="30" xfId="0" applyFont="1" applyBorder="1" applyAlignment="1">
      <alignment horizontal="center" vertical="top" wrapText="1"/>
    </xf>
    <xf numFmtId="0" fontId="93" fillId="0" borderId="20" xfId="0" applyFont="1" applyBorder="1" applyAlignment="1">
      <alignment horizontal="justify" vertical="top" wrapText="1"/>
    </xf>
    <xf numFmtId="0" fontId="93" fillId="0" borderId="28" xfId="0" applyFont="1" applyBorder="1" applyAlignment="1">
      <alignment horizontal="justify" vertical="top" wrapText="1"/>
    </xf>
    <xf numFmtId="0" fontId="91" fillId="0" borderId="28" xfId="0" applyFont="1" applyBorder="1" applyAlignment="1">
      <alignment horizontal="center" vertical="top" wrapText="1"/>
    </xf>
    <xf numFmtId="0" fontId="90" fillId="0" borderId="30" xfId="0" applyFont="1" applyBorder="1" applyAlignment="1">
      <alignment horizontal="center" vertical="top" wrapText="1"/>
    </xf>
    <xf numFmtId="0" fontId="90" fillId="0" borderId="15" xfId="0" applyFont="1" applyBorder="1" applyAlignment="1">
      <alignment horizontal="center" vertical="top" wrapText="1"/>
    </xf>
    <xf numFmtId="0" fontId="99" fillId="0" borderId="15" xfId="0" applyFont="1" applyBorder="1" applyAlignment="1">
      <alignment horizontal="center" vertical="top" wrapText="1"/>
    </xf>
    <xf numFmtId="0" fontId="99" fillId="0" borderId="30" xfId="0" applyFont="1" applyBorder="1" applyAlignment="1">
      <alignment horizontal="center" vertical="top" wrapText="1"/>
    </xf>
    <xf numFmtId="0" fontId="99" fillId="0" borderId="30" xfId="0" applyFont="1" applyBorder="1" applyAlignment="1">
      <alignment horizontal="justify" vertical="top" wrapText="1"/>
    </xf>
    <xf numFmtId="0" fontId="99" fillId="0" borderId="29" xfId="0" applyFont="1" applyBorder="1" applyAlignment="1">
      <alignment horizontal="justify" vertical="top" wrapText="1"/>
    </xf>
    <xf numFmtId="0" fontId="99" fillId="0" borderId="27" xfId="0" applyFont="1" applyBorder="1" applyAlignment="1">
      <alignment horizontal="justify" vertical="top" wrapText="1"/>
    </xf>
    <xf numFmtId="0" fontId="99" fillId="0" borderId="28" xfId="0" applyFont="1" applyBorder="1" applyAlignment="1">
      <alignment horizontal="center" vertical="top" wrapText="1"/>
    </xf>
    <xf numFmtId="0" fontId="99" fillId="0" borderId="27" xfId="0" applyFont="1" applyBorder="1" applyAlignment="1">
      <alignment horizontal="center" vertical="top" wrapText="1"/>
    </xf>
    <xf numFmtId="16" fontId="99" fillId="0" borderId="28" xfId="0" applyNumberFormat="1" applyFont="1" applyBorder="1" applyAlignment="1">
      <alignment horizontal="center" vertical="top" wrapText="1"/>
    </xf>
    <xf numFmtId="0" fontId="100" fillId="0" borderId="28" xfId="0" applyFont="1" applyBorder="1" applyAlignment="1">
      <alignment horizontal="center" vertical="top" wrapText="1"/>
    </xf>
    <xf numFmtId="0" fontId="100" fillId="0" borderId="27" xfId="0" applyFont="1" applyBorder="1" applyAlignment="1">
      <alignment horizontal="center" vertical="top" wrapText="1"/>
    </xf>
    <xf numFmtId="0" fontId="100" fillId="0" borderId="28" xfId="0" applyFont="1" applyBorder="1" applyAlignment="1">
      <alignment horizontal="justify" vertical="top" wrapText="1"/>
    </xf>
    <xf numFmtId="0" fontId="100" fillId="0" borderId="27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9" fillId="0" borderId="0" xfId="0" applyFont="1" applyAlignment="1">
      <alignment horizontal="center" vertical="top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horizontal="left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0" fontId="10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5" fillId="0" borderId="0" xfId="0" applyFont="1" applyAlignment="1">
      <alignment wrapText="1"/>
    </xf>
    <xf numFmtId="0" fontId="96" fillId="0" borderId="0" xfId="0" applyFont="1" applyAlignment="1">
      <alignment wrapText="1"/>
    </xf>
    <xf numFmtId="0" fontId="96" fillId="0" borderId="0" xfId="0" applyFont="1" applyAlignment="1">
      <alignment horizontal="center" wrapText="1"/>
    </xf>
    <xf numFmtId="0" fontId="102" fillId="0" borderId="0" xfId="0" applyFont="1" applyAlignment="1">
      <alignment/>
    </xf>
    <xf numFmtId="0" fontId="96" fillId="0" borderId="0" xfId="0" applyFont="1" applyAlignment="1">
      <alignment horizontal="center" vertical="top" wrapText="1"/>
    </xf>
    <xf numFmtId="0" fontId="89" fillId="0" borderId="0" xfId="0" applyFont="1" applyAlignment="1">
      <alignment/>
    </xf>
    <xf numFmtId="16" fontId="89" fillId="0" borderId="10" xfId="0" applyNumberFormat="1" applyFont="1" applyBorder="1" applyAlignment="1">
      <alignment horizontal="center" vertical="center" wrapText="1"/>
    </xf>
    <xf numFmtId="0" fontId="103" fillId="0" borderId="0" xfId="0" applyFont="1" applyAlignment="1">
      <alignment horizontal="justify" vertical="top"/>
    </xf>
    <xf numFmtId="0" fontId="96" fillId="0" borderId="0" xfId="0" applyFont="1" applyAlignment="1">
      <alignment horizontal="left" vertical="top" wrapText="1"/>
    </xf>
    <xf numFmtId="0" fontId="90" fillId="0" borderId="0" xfId="0" applyFont="1" applyAlignment="1">
      <alignment horizontal="left" vertical="top"/>
    </xf>
    <xf numFmtId="0" fontId="89" fillId="0" borderId="30" xfId="0" applyFont="1" applyBorder="1" applyAlignment="1">
      <alignment horizontal="center" vertical="center" wrapText="1"/>
    </xf>
    <xf numFmtId="49" fontId="9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90" fillId="0" borderId="0" xfId="0" applyNumberFormat="1" applyFont="1" applyBorder="1" applyAlignment="1">
      <alignment horizont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 wrapText="1"/>
    </xf>
    <xf numFmtId="0" fontId="89" fillId="0" borderId="13" xfId="0" applyFont="1" applyBorder="1" applyAlignment="1">
      <alignment vertical="center" wrapText="1"/>
    </xf>
    <xf numFmtId="0" fontId="89" fillId="0" borderId="17" xfId="0" applyFont="1" applyBorder="1" applyAlignment="1">
      <alignment horizontal="center" vertical="center" wrapText="1"/>
    </xf>
    <xf numFmtId="0" fontId="15" fillId="0" borderId="0" xfId="53" applyFont="1" applyAlignment="1">
      <alignment vertical="center" wrapText="1"/>
      <protection/>
    </xf>
    <xf numFmtId="0" fontId="33" fillId="0" borderId="0" xfId="53">
      <alignment/>
      <protection/>
    </xf>
    <xf numFmtId="0" fontId="34" fillId="0" borderId="10" xfId="58" applyFont="1" applyBorder="1" applyAlignment="1">
      <alignment horizontal="center" vertical="center" wrapText="1"/>
      <protection/>
    </xf>
    <xf numFmtId="17" fontId="6" fillId="0" borderId="10" xfId="53" applyNumberFormat="1" applyFont="1" applyBorder="1">
      <alignment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33" fillId="0" borderId="10" xfId="53" applyBorder="1" applyAlignment="1">
      <alignment horizontal="center" vertical="center"/>
      <protection/>
    </xf>
    <xf numFmtId="0" fontId="33" fillId="0" borderId="10" xfId="53" applyBorder="1" applyAlignment="1">
      <alignment horizontal="center"/>
      <protection/>
    </xf>
    <xf numFmtId="167" fontId="90" fillId="0" borderId="11" xfId="62" applyNumberFormat="1" applyFont="1" applyBorder="1" applyAlignment="1">
      <alignment horizontal="center" vertical="center"/>
    </xf>
    <xf numFmtId="1" fontId="90" fillId="0" borderId="10" xfId="0" applyNumberFormat="1" applyFont="1" applyBorder="1" applyAlignment="1">
      <alignment horizontal="center" vertical="center" wrapText="1"/>
    </xf>
    <xf numFmtId="0" fontId="90" fillId="0" borderId="0" xfId="0" applyFont="1" applyBorder="1" applyAlignment="1">
      <alignment horizontal="justify" vertical="top" wrapText="1"/>
    </xf>
    <xf numFmtId="1" fontId="90" fillId="0" borderId="0" xfId="0" applyNumberFormat="1" applyFont="1" applyBorder="1" applyAlignment="1">
      <alignment horizontal="center" vertical="center" wrapText="1"/>
    </xf>
    <xf numFmtId="0" fontId="100" fillId="0" borderId="29" xfId="0" applyFont="1" applyBorder="1" applyAlignment="1">
      <alignment horizontal="center" vertical="center" wrapText="1"/>
    </xf>
    <xf numFmtId="0" fontId="104" fillId="0" borderId="29" xfId="0" applyFont="1" applyBorder="1" applyAlignment="1">
      <alignment vertical="center" wrapText="1"/>
    </xf>
    <xf numFmtId="0" fontId="104" fillId="0" borderId="27" xfId="0" applyFont="1" applyBorder="1" applyAlignment="1">
      <alignment vertical="center" wrapText="1"/>
    </xf>
    <xf numFmtId="0" fontId="90" fillId="0" borderId="31" xfId="0" applyFont="1" applyBorder="1" applyAlignment="1">
      <alignment horizontal="center" vertical="center" wrapText="1"/>
    </xf>
    <xf numFmtId="0" fontId="103" fillId="0" borderId="0" xfId="0" applyFont="1" applyAlignment="1">
      <alignment horizontal="justify" vertical="center"/>
    </xf>
    <xf numFmtId="0" fontId="91" fillId="0" borderId="10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10" xfId="55" applyBorder="1" applyAlignment="1">
      <alignment wrapText="1"/>
      <protection/>
    </xf>
    <xf numFmtId="0" fontId="0" fillId="0" borderId="10" xfId="55" applyBorder="1" applyAlignment="1">
      <alignment horizontal="center" vertical="center" wrapText="1"/>
      <protection/>
    </xf>
    <xf numFmtId="4" fontId="0" fillId="0" borderId="10" xfId="55" applyNumberFormat="1" applyBorder="1" applyAlignment="1">
      <alignment vertical="center" wrapText="1"/>
      <protection/>
    </xf>
    <xf numFmtId="0" fontId="105" fillId="0" borderId="0" xfId="55" applyFont="1">
      <alignment/>
      <protection/>
    </xf>
    <xf numFmtId="4" fontId="91" fillId="0" borderId="10" xfId="55" applyNumberFormat="1" applyFont="1" applyBorder="1" applyAlignment="1">
      <alignment horizontal="center" vertical="center" wrapText="1"/>
      <protection/>
    </xf>
    <xf numFmtId="4" fontId="0" fillId="0" borderId="10" xfId="55" applyNumberFormat="1" applyBorder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Border="1" applyAlignment="1">
      <alignment vertical="center" wrapText="1"/>
      <protection/>
    </xf>
    <xf numFmtId="4" fontId="0" fillId="34" borderId="10" xfId="55" applyNumberFormat="1" applyFill="1" applyBorder="1" applyAlignment="1">
      <alignment horizontal="center" vertical="center" wrapText="1"/>
      <protection/>
    </xf>
    <xf numFmtId="4" fontId="0" fillId="35" borderId="10" xfId="55" applyNumberFormat="1" applyFill="1" applyBorder="1" applyAlignment="1">
      <alignment horizontal="center" vertical="center" wrapText="1"/>
      <protection/>
    </xf>
    <xf numFmtId="4" fontId="0" fillId="0" borderId="10" xfId="55" applyNumberFormat="1" applyBorder="1" applyAlignment="1">
      <alignment horizontal="center" vertical="center"/>
      <protection/>
    </xf>
    <xf numFmtId="0" fontId="0" fillId="0" borderId="0" xfId="55" applyAlignment="1">
      <alignment wrapText="1"/>
      <protection/>
    </xf>
    <xf numFmtId="4" fontId="0" fillId="0" borderId="0" xfId="55" applyNumberFormat="1" applyBorder="1" applyAlignment="1">
      <alignment horizontal="center" vertical="center" wrapText="1"/>
      <protection/>
    </xf>
    <xf numFmtId="4" fontId="87" fillId="34" borderId="10" xfId="55" applyNumberFormat="1" applyFont="1" applyFill="1" applyBorder="1" applyAlignment="1">
      <alignment horizontal="center" vertical="center" wrapText="1"/>
      <protection/>
    </xf>
    <xf numFmtId="4" fontId="91" fillId="34" borderId="10" xfId="55" applyNumberFormat="1" applyFont="1" applyFill="1" applyBorder="1" applyAlignment="1">
      <alignment horizontal="center" vertical="center" wrapText="1"/>
      <protection/>
    </xf>
    <xf numFmtId="4" fontId="91" fillId="34" borderId="11" xfId="55" applyNumberFormat="1" applyFont="1" applyFill="1" applyBorder="1" applyAlignment="1">
      <alignment horizontal="center" vertical="center" wrapText="1"/>
      <protection/>
    </xf>
    <xf numFmtId="4" fontId="91" fillId="0" borderId="11" xfId="55" applyNumberFormat="1" applyFont="1" applyBorder="1" applyAlignment="1">
      <alignment horizontal="center" vertical="center" wrapText="1"/>
      <protection/>
    </xf>
    <xf numFmtId="10" fontId="0" fillId="0" borderId="10" xfId="55" applyNumberFormat="1" applyBorder="1" applyAlignment="1">
      <alignment horizontal="center" vertical="center" wrapText="1"/>
      <protection/>
    </xf>
    <xf numFmtId="10" fontId="0" fillId="0" borderId="10" xfId="63" applyNumberFormat="1" applyFont="1" applyBorder="1" applyAlignment="1">
      <alignment horizontal="center" vertical="center" wrapText="1"/>
    </xf>
    <xf numFmtId="10" fontId="0" fillId="0" borderId="10" xfId="55" applyNumberFormat="1" applyBorder="1" applyAlignment="1">
      <alignment horizontal="center" vertical="center"/>
      <protection/>
    </xf>
    <xf numFmtId="168" fontId="91" fillId="0" borderId="10" xfId="55" applyNumberFormat="1" applyFont="1" applyBorder="1" applyAlignment="1">
      <alignment horizontal="center" vertical="center" wrapText="1"/>
      <protection/>
    </xf>
    <xf numFmtId="0" fontId="0" fillId="0" borderId="0" xfId="55" applyBorder="1" applyAlignment="1">
      <alignment wrapText="1"/>
      <protection/>
    </xf>
    <xf numFmtId="0" fontId="0" fillId="0" borderId="10" xfId="55" applyBorder="1">
      <alignment/>
      <protection/>
    </xf>
    <xf numFmtId="4" fontId="91" fillId="0" borderId="10" xfId="55" applyNumberFormat="1" applyFont="1" applyBorder="1" applyAlignment="1">
      <alignment wrapText="1"/>
      <protection/>
    </xf>
    <xf numFmtId="0" fontId="0" fillId="0" borderId="23" xfId="55" applyBorder="1">
      <alignment/>
      <protection/>
    </xf>
    <xf numFmtId="0" fontId="0" fillId="0" borderId="34" xfId="55" applyBorder="1" applyAlignment="1">
      <alignment horizontal="center" vertical="center"/>
      <protection/>
    </xf>
    <xf numFmtId="0" fontId="0" fillId="0" borderId="22" xfId="55" applyBorder="1" applyAlignment="1">
      <alignment horizontal="center" vertical="center"/>
      <protection/>
    </xf>
    <xf numFmtId="0" fontId="0" fillId="0" borderId="23" xfId="55" applyBorder="1" applyAlignment="1">
      <alignment horizontal="center" vertical="center"/>
      <protection/>
    </xf>
    <xf numFmtId="0" fontId="105" fillId="0" borderId="17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3" xfId="55" applyFill="1" applyBorder="1">
      <alignment/>
      <protection/>
    </xf>
    <xf numFmtId="0" fontId="0" fillId="34" borderId="15" xfId="55" applyFill="1" applyBorder="1">
      <alignment/>
      <protection/>
    </xf>
    <xf numFmtId="0" fontId="0" fillId="0" borderId="24" xfId="55" applyBorder="1" applyAlignment="1">
      <alignment wrapText="1"/>
      <protection/>
    </xf>
    <xf numFmtId="0" fontId="0" fillId="0" borderId="35" xfId="55" applyBorder="1" applyAlignment="1">
      <alignment horizontal="center" vertical="center"/>
      <protection/>
    </xf>
    <xf numFmtId="0" fontId="0" fillId="0" borderId="24" xfId="55" applyBorder="1" applyAlignment="1">
      <alignment horizontal="center" vertical="center"/>
      <protection/>
    </xf>
    <xf numFmtId="0" fontId="106" fillId="0" borderId="34" xfId="55" applyFont="1" applyBorder="1" applyAlignment="1">
      <alignment vertical="center" wrapText="1"/>
      <protection/>
    </xf>
    <xf numFmtId="0" fontId="106" fillId="0" borderId="22" xfId="55" applyFont="1" applyBorder="1" applyAlignment="1">
      <alignment vertical="center" wrapText="1"/>
      <protection/>
    </xf>
    <xf numFmtId="0" fontId="105" fillId="0" borderId="23" xfId="55" applyFont="1" applyBorder="1" applyAlignment="1">
      <alignment vertical="center" wrapText="1"/>
      <protection/>
    </xf>
    <xf numFmtId="0" fontId="0" fillId="0" borderId="24" xfId="55" applyBorder="1">
      <alignment/>
      <protection/>
    </xf>
    <xf numFmtId="0" fontId="0" fillId="34" borderId="36" xfId="55" applyFill="1" applyBorder="1">
      <alignment/>
      <protection/>
    </xf>
    <xf numFmtId="0" fontId="0" fillId="0" borderId="37" xfId="55" applyBorder="1">
      <alignment/>
      <protection/>
    </xf>
    <xf numFmtId="0" fontId="0" fillId="34" borderId="25" xfId="55" applyFill="1" applyBorder="1">
      <alignment/>
      <protection/>
    </xf>
    <xf numFmtId="0" fontId="0" fillId="0" borderId="25" xfId="55" applyBorder="1">
      <alignment/>
      <protection/>
    </xf>
    <xf numFmtId="0" fontId="105" fillId="0" borderId="26" xfId="55" applyFont="1" applyBorder="1">
      <alignment/>
      <protection/>
    </xf>
    <xf numFmtId="0" fontId="0" fillId="0" borderId="35" xfId="55" applyBorder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26" xfId="55" applyBorder="1" applyAlignment="1">
      <alignment wrapText="1"/>
      <protection/>
    </xf>
    <xf numFmtId="0" fontId="0" fillId="0" borderId="25" xfId="55" applyBorder="1" applyAlignment="1">
      <alignment horizontal="center"/>
      <protection/>
    </xf>
    <xf numFmtId="0" fontId="0" fillId="0" borderId="26" xfId="55" applyBorder="1">
      <alignment/>
      <protection/>
    </xf>
    <xf numFmtId="0" fontId="87" fillId="0" borderId="10" xfId="55" applyFont="1" applyBorder="1">
      <alignment/>
      <protection/>
    </xf>
    <xf numFmtId="0" fontId="93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96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0" fillId="0" borderId="25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90" fillId="0" borderId="23" xfId="0" applyFont="1" applyBorder="1" applyAlignment="1">
      <alignment horizontal="left" vertical="top" wrapText="1"/>
    </xf>
    <xf numFmtId="0" fontId="90" fillId="0" borderId="26" xfId="0" applyFont="1" applyBorder="1" applyAlignment="1">
      <alignment horizontal="left" vertical="top" wrapText="1"/>
    </xf>
    <xf numFmtId="0" fontId="90" fillId="0" borderId="38" xfId="0" applyFont="1" applyBorder="1" applyAlignment="1">
      <alignment horizontal="center" vertical="top" wrapText="1"/>
    </xf>
    <xf numFmtId="0" fontId="90" fillId="0" borderId="39" xfId="0" applyFont="1" applyBorder="1" applyAlignment="1">
      <alignment horizontal="left" vertical="top" wrapText="1"/>
    </xf>
    <xf numFmtId="0" fontId="107" fillId="0" borderId="0" xfId="0" applyFont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6" fillId="0" borderId="0" xfId="0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top"/>
    </xf>
    <xf numFmtId="0" fontId="95" fillId="0" borderId="0" xfId="0" applyFont="1" applyAlignment="1">
      <alignment horizontal="center" vertical="center" wrapText="1"/>
    </xf>
    <xf numFmtId="0" fontId="109" fillId="0" borderId="40" xfId="0" applyFont="1" applyBorder="1" applyAlignment="1">
      <alignment horizontal="center" vertical="center"/>
    </xf>
    <xf numFmtId="0" fontId="109" fillId="0" borderId="40" xfId="0" applyFont="1" applyBorder="1" applyAlignment="1">
      <alignment horizontal="center" vertical="center"/>
    </xf>
    <xf numFmtId="0" fontId="42" fillId="0" borderId="0" xfId="56" applyFont="1" applyFill="1" applyProtection="1">
      <alignment/>
      <protection/>
    </xf>
    <xf numFmtId="0" fontId="1" fillId="0" borderId="0" xfId="56" applyFill="1" applyProtection="1">
      <alignment/>
      <protection/>
    </xf>
    <xf numFmtId="0" fontId="1" fillId="0" borderId="0" xfId="56" applyFill="1" applyAlignment="1" applyProtection="1">
      <alignment horizontal="left" vertical="top"/>
      <protection/>
    </xf>
    <xf numFmtId="0" fontId="1" fillId="0" borderId="41" xfId="56" applyFill="1" applyBorder="1" applyAlignment="1" applyProtection="1">
      <alignment horizontal="left" vertical="top"/>
      <protection/>
    </xf>
    <xf numFmtId="0" fontId="1" fillId="0" borderId="42" xfId="56" applyFill="1" applyBorder="1" applyAlignment="1" applyProtection="1">
      <alignment horizontal="left" vertical="top" wrapText="1"/>
      <protection/>
    </xf>
    <xf numFmtId="0" fontId="1" fillId="0" borderId="42" xfId="56" applyFill="1" applyBorder="1" applyAlignment="1" applyProtection="1">
      <alignment horizontal="center" vertical="top" wrapText="1"/>
      <protection/>
    </xf>
    <xf numFmtId="0" fontId="1" fillId="0" borderId="42" xfId="56" applyFill="1" applyBorder="1" applyAlignment="1" applyProtection="1">
      <alignment horizontal="center" vertical="center"/>
      <protection/>
    </xf>
    <xf numFmtId="0" fontId="1" fillId="0" borderId="42" xfId="56" applyFill="1" applyBorder="1" applyAlignment="1" applyProtection="1">
      <alignment horizontal="right"/>
      <protection/>
    </xf>
    <xf numFmtId="16" fontId="1" fillId="0" borderId="42" xfId="56" applyNumberFormat="1" applyFill="1" applyBorder="1" applyAlignment="1" applyProtection="1">
      <alignment horizontal="left" vertical="top" wrapText="1"/>
      <protection/>
    </xf>
    <xf numFmtId="0" fontId="1" fillId="0" borderId="0" xfId="56" applyFill="1" applyAlignment="1" applyProtection="1">
      <alignment horizontal="left" vertical="top" wrapText="1"/>
      <protection/>
    </xf>
    <xf numFmtId="0" fontId="89" fillId="0" borderId="0" xfId="0" applyFont="1" applyBorder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wrapText="1"/>
    </xf>
    <xf numFmtId="0" fontId="44" fillId="0" borderId="0" xfId="53" applyFont="1">
      <alignment/>
      <protection/>
    </xf>
    <xf numFmtId="0" fontId="33" fillId="0" borderId="0" xfId="53" applyAlignment="1">
      <alignment vertical="center"/>
      <protection/>
    </xf>
    <xf numFmtId="0" fontId="6" fillId="0" borderId="10" xfId="53" applyFont="1" applyFill="1" applyBorder="1">
      <alignment/>
      <protection/>
    </xf>
    <xf numFmtId="14" fontId="6" fillId="0" borderId="10" xfId="53" applyNumberFormat="1" applyFont="1" applyFill="1" applyBorder="1">
      <alignment/>
      <protection/>
    </xf>
    <xf numFmtId="0" fontId="33" fillId="0" borderId="10" xfId="53" applyBorder="1">
      <alignment/>
      <protection/>
    </xf>
    <xf numFmtId="169" fontId="6" fillId="0" borderId="10" xfId="69" applyFont="1" applyFill="1" applyBorder="1" applyAlignment="1">
      <alignment/>
    </xf>
    <xf numFmtId="0" fontId="45" fillId="0" borderId="10" xfId="53" applyFont="1" applyBorder="1">
      <alignment/>
      <protection/>
    </xf>
    <xf numFmtId="1" fontId="45" fillId="0" borderId="10" xfId="53" applyNumberFormat="1" applyFont="1" applyBorder="1">
      <alignment/>
      <protection/>
    </xf>
    <xf numFmtId="169" fontId="45" fillId="0" borderId="10" xfId="69" applyFont="1" applyBorder="1" applyAlignment="1">
      <alignment/>
    </xf>
    <xf numFmtId="0" fontId="45" fillId="0" borderId="0" xfId="53" applyFont="1">
      <alignment/>
      <protection/>
    </xf>
    <xf numFmtId="0" fontId="90" fillId="0" borderId="10" xfId="0" applyFont="1" applyBorder="1" applyAlignment="1">
      <alignment horizontal="left" wrapText="1"/>
    </xf>
    <xf numFmtId="0" fontId="98" fillId="0" borderId="0" xfId="0" applyFont="1" applyAlignment="1">
      <alignment vertical="center"/>
    </xf>
    <xf numFmtId="0" fontId="90" fillId="0" borderId="10" xfId="0" applyFont="1" applyBorder="1" applyAlignment="1">
      <alignment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justify" wrapText="1"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horizontal="justify" vertical="center"/>
    </xf>
    <xf numFmtId="0" fontId="90" fillId="0" borderId="10" xfId="0" applyFont="1" applyBorder="1" applyAlignment="1">
      <alignment horizontal="left" wrapText="1" indent="5"/>
    </xf>
    <xf numFmtId="0" fontId="98" fillId="0" borderId="0" xfId="0" applyFont="1" applyAlignment="1">
      <alignment/>
    </xf>
    <xf numFmtId="0" fontId="90" fillId="0" borderId="43" xfId="0" applyFont="1" applyFill="1" applyBorder="1" applyAlignment="1">
      <alignment horizontal="center" wrapText="1"/>
    </xf>
    <xf numFmtId="0" fontId="90" fillId="0" borderId="44" xfId="0" applyFont="1" applyFill="1" applyBorder="1" applyAlignment="1">
      <alignment horizontal="center" wrapText="1"/>
    </xf>
    <xf numFmtId="0" fontId="103" fillId="0" borderId="0" xfId="0" applyFont="1" applyAlignment="1">
      <alignment horizontal="center" vertical="top"/>
    </xf>
    <xf numFmtId="0" fontId="80" fillId="0" borderId="0" xfId="0" applyFont="1" applyAlignment="1">
      <alignment horizontal="right"/>
    </xf>
    <xf numFmtId="0" fontId="80" fillId="0" borderId="0" xfId="0" applyFont="1" applyAlignment="1">
      <alignment/>
    </xf>
    <xf numFmtId="0" fontId="32" fillId="0" borderId="0" xfId="57" applyNumberFormat="1" applyFont="1" applyBorder="1" applyAlignment="1">
      <alignment horizontal="left"/>
      <protection/>
    </xf>
    <xf numFmtId="0" fontId="48" fillId="0" borderId="0" xfId="57" applyNumberFormat="1" applyFont="1" applyBorder="1" applyAlignment="1">
      <alignment horizontal="left"/>
      <protection/>
    </xf>
    <xf numFmtId="0" fontId="49" fillId="0" borderId="0" xfId="57" applyNumberFormat="1" applyFont="1" applyBorder="1" applyAlignment="1">
      <alignment horizontal="left"/>
      <protection/>
    </xf>
    <xf numFmtId="0" fontId="32" fillId="0" borderId="0" xfId="57" applyNumberFormat="1" applyFont="1" applyBorder="1" applyAlignment="1">
      <alignment horizontal="center"/>
      <protection/>
    </xf>
    <xf numFmtId="0" fontId="50" fillId="36" borderId="40" xfId="57" applyNumberFormat="1" applyFont="1" applyFill="1" applyBorder="1" applyAlignment="1">
      <alignment horizontal="center"/>
      <protection/>
    </xf>
    <xf numFmtId="0" fontId="32" fillId="0" borderId="40" xfId="57" applyNumberFormat="1" applyFont="1" applyBorder="1" applyAlignment="1">
      <alignment/>
      <protection/>
    </xf>
    <xf numFmtId="0" fontId="49" fillId="0" borderId="40" xfId="57" applyNumberFormat="1" applyFont="1" applyBorder="1" applyAlignment="1">
      <alignment/>
      <protection/>
    </xf>
    <xf numFmtId="0" fontId="32" fillId="0" borderId="0" xfId="57" applyNumberFormat="1" applyFont="1" applyBorder="1" applyAlignment="1">
      <alignment vertical="top"/>
      <protection/>
    </xf>
    <xf numFmtId="0" fontId="32" fillId="0" borderId="45" xfId="57" applyNumberFormat="1" applyFont="1" applyBorder="1" applyAlignment="1">
      <alignment vertical="top"/>
      <protection/>
    </xf>
    <xf numFmtId="0" fontId="48" fillId="0" borderId="45" xfId="57" applyNumberFormat="1" applyFont="1" applyBorder="1" applyAlignment="1">
      <alignment vertical="top"/>
      <protection/>
    </xf>
    <xf numFmtId="0" fontId="32" fillId="0" borderId="22" xfId="57" applyNumberFormat="1" applyFont="1" applyBorder="1" applyAlignment="1">
      <alignment horizontal="center" vertical="center" wrapText="1"/>
      <protection/>
    </xf>
    <xf numFmtId="0" fontId="32" fillId="0" borderId="35" xfId="57" applyNumberFormat="1" applyFont="1" applyBorder="1" applyAlignment="1">
      <alignment horizontal="center" vertical="top"/>
      <protection/>
    </xf>
    <xf numFmtId="0" fontId="32" fillId="0" borderId="10" xfId="57" applyNumberFormat="1" applyFont="1" applyBorder="1" applyAlignment="1">
      <alignment horizontal="center" vertical="top"/>
      <protection/>
    </xf>
    <xf numFmtId="0" fontId="32" fillId="0" borderId="0" xfId="57" applyNumberFormat="1" applyFont="1" applyBorder="1" applyAlignment="1">
      <alignment/>
      <protection/>
    </xf>
    <xf numFmtId="0" fontId="50" fillId="0" borderId="40" xfId="57" applyNumberFormat="1" applyFont="1" applyBorder="1" applyAlignment="1">
      <alignment horizontal="center" vertical="center"/>
      <protection/>
    </xf>
    <xf numFmtId="0" fontId="32" fillId="0" borderId="0" xfId="57" applyNumberFormat="1" applyFont="1" applyBorder="1" applyAlignment="1">
      <alignment horizontal="center" vertical="top"/>
      <protection/>
    </xf>
    <xf numFmtId="0" fontId="32" fillId="0" borderId="0" xfId="57" applyFont="1" applyBorder="1" applyAlignment="1">
      <alignment horizontal="left"/>
      <protection/>
    </xf>
    <xf numFmtId="0" fontId="32" fillId="0" borderId="0" xfId="57" applyFont="1" applyAlignment="1">
      <alignment horizontal="left"/>
      <protection/>
    </xf>
    <xf numFmtId="0" fontId="49" fillId="0" borderId="0" xfId="57" applyFont="1" applyAlignment="1">
      <alignment horizontal="left"/>
      <protection/>
    </xf>
    <xf numFmtId="2" fontId="50" fillId="0" borderId="40" xfId="57" applyNumberFormat="1" applyFont="1" applyFill="1" applyBorder="1" applyAlignment="1">
      <alignment horizontal="center"/>
      <protection/>
    </xf>
    <xf numFmtId="0" fontId="50" fillId="0" borderId="40" xfId="57" applyNumberFormat="1" applyFont="1" applyFill="1" applyBorder="1" applyAlignment="1">
      <alignment horizontal="center"/>
      <protection/>
    </xf>
    <xf numFmtId="0" fontId="32" fillId="0" borderId="0" xfId="57" applyNumberFormat="1" applyFont="1" applyBorder="1" applyAlignment="1">
      <alignment horizontal="center" vertical="top"/>
      <protection/>
    </xf>
    <xf numFmtId="0" fontId="32" fillId="0" borderId="0" xfId="57" applyNumberFormat="1" applyFont="1" applyFill="1" applyBorder="1" applyAlignment="1">
      <alignment horizontal="left"/>
      <protection/>
    </xf>
    <xf numFmtId="0" fontId="50" fillId="0" borderId="40" xfId="57" applyNumberFormat="1" applyFont="1" applyFill="1" applyBorder="1" applyAlignment="1">
      <alignment horizontal="center"/>
      <protection/>
    </xf>
    <xf numFmtId="0" fontId="32" fillId="0" borderId="0" xfId="57" applyNumberFormat="1" applyFont="1" applyFill="1" applyBorder="1" applyAlignment="1">
      <alignment horizontal="center"/>
      <protection/>
    </xf>
    <xf numFmtId="0" fontId="32" fillId="0" borderId="40" xfId="57" applyNumberFormat="1" applyFont="1" applyFill="1" applyBorder="1" applyAlignment="1">
      <alignment/>
      <protection/>
    </xf>
    <xf numFmtId="0" fontId="49" fillId="0" borderId="40" xfId="57" applyNumberFormat="1" applyFont="1" applyFill="1" applyBorder="1" applyAlignment="1">
      <alignment/>
      <protection/>
    </xf>
    <xf numFmtId="0" fontId="32" fillId="0" borderId="35" xfId="57" applyNumberFormat="1" applyFont="1" applyFill="1" applyBorder="1" applyAlignment="1">
      <alignment horizontal="center"/>
      <protection/>
    </xf>
    <xf numFmtId="0" fontId="32" fillId="0" borderId="13" xfId="57" applyNumberFormat="1" applyFont="1" applyFill="1" applyBorder="1" applyAlignment="1">
      <alignment horizontal="left" vertical="top" wrapText="1"/>
      <protection/>
    </xf>
    <xf numFmtId="0" fontId="32" fillId="0" borderId="17" xfId="57" applyNumberFormat="1" applyFont="1" applyFill="1" applyBorder="1" applyAlignment="1">
      <alignment horizontal="left" vertical="top" wrapText="1"/>
      <protection/>
    </xf>
    <xf numFmtId="4" fontId="32" fillId="0" borderId="10" xfId="57" applyNumberFormat="1" applyFont="1" applyFill="1" applyBorder="1" applyAlignment="1">
      <alignment horizontal="center" vertical="center" wrapText="1"/>
      <protection/>
    </xf>
    <xf numFmtId="0" fontId="49" fillId="0" borderId="0" xfId="57" applyNumberFormat="1" applyFont="1" applyFill="1" applyBorder="1" applyAlignment="1">
      <alignment horizontal="left"/>
      <protection/>
    </xf>
    <xf numFmtId="4" fontId="32" fillId="0" borderId="10" xfId="57" applyNumberFormat="1" applyFont="1" applyFill="1" applyBorder="1" applyAlignment="1">
      <alignment horizontal="center" vertical="center"/>
      <protection/>
    </xf>
    <xf numFmtId="0" fontId="32" fillId="0" borderId="37" xfId="57" applyNumberFormat="1" applyFont="1" applyFill="1" applyBorder="1" applyAlignment="1">
      <alignment horizontal="center"/>
      <protection/>
    </xf>
    <xf numFmtId="0" fontId="32" fillId="0" borderId="46" xfId="57" applyNumberFormat="1" applyFont="1" applyFill="1" applyBorder="1" applyAlignment="1">
      <alignment horizontal="left" vertical="top" wrapText="1"/>
      <protection/>
    </xf>
    <xf numFmtId="0" fontId="32" fillId="0" borderId="47" xfId="57" applyNumberFormat="1" applyFont="1" applyFill="1" applyBorder="1" applyAlignment="1">
      <alignment horizontal="left" vertical="top" wrapText="1"/>
      <protection/>
    </xf>
    <xf numFmtId="4" fontId="32" fillId="0" borderId="25" xfId="57" applyNumberFormat="1" applyFont="1" applyFill="1" applyBorder="1" applyAlignment="1">
      <alignment horizontal="center" vertical="center"/>
      <protection/>
    </xf>
    <xf numFmtId="1" fontId="90" fillId="0" borderId="10" xfId="0" applyNumberFormat="1" applyFont="1" applyBorder="1" applyAlignment="1">
      <alignment horizontal="center" wrapText="1"/>
    </xf>
    <xf numFmtId="0" fontId="90" fillId="0" borderId="10" xfId="0" applyFont="1" applyFill="1" applyBorder="1" applyAlignment="1">
      <alignment horizontal="left" wrapText="1" indent="5"/>
    </xf>
    <xf numFmtId="0" fontId="90" fillId="0" borderId="10" xfId="0" applyFont="1" applyFill="1" applyBorder="1" applyAlignment="1">
      <alignment horizontal="center" wrapText="1"/>
    </xf>
    <xf numFmtId="0" fontId="98" fillId="0" borderId="0" xfId="0" applyFont="1" applyFill="1" applyAlignment="1">
      <alignment/>
    </xf>
    <xf numFmtId="0" fontId="101" fillId="0" borderId="0" xfId="0" applyFont="1" applyFill="1" applyAlignment="1">
      <alignment horizontal="justify" vertical="top"/>
    </xf>
    <xf numFmtId="0" fontId="106" fillId="0" borderId="0" xfId="0" applyFont="1" applyAlignment="1">
      <alignment wrapText="1"/>
    </xf>
    <xf numFmtId="0" fontId="90" fillId="0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90" fillId="0" borderId="0" xfId="0" applyFont="1" applyFill="1" applyBorder="1" applyAlignment="1">
      <alignment horizontal="center" wrapText="1"/>
    </xf>
    <xf numFmtId="0" fontId="90" fillId="0" borderId="49" xfId="0" applyFont="1" applyFill="1" applyBorder="1" applyAlignment="1">
      <alignment horizontal="center" wrapText="1"/>
    </xf>
    <xf numFmtId="0" fontId="106" fillId="0" borderId="10" xfId="0" applyFont="1" applyBorder="1" applyAlignment="1">
      <alignment wrapText="1"/>
    </xf>
    <xf numFmtId="0" fontId="106" fillId="0" borderId="10" xfId="0" applyFont="1" applyBorder="1" applyAlignment="1">
      <alignment vertical="center" wrapText="1"/>
    </xf>
    <xf numFmtId="0" fontId="32" fillId="0" borderId="0" xfId="57" applyFont="1" applyAlignment="1">
      <alignment horizontal="center"/>
      <protection/>
    </xf>
    <xf numFmtId="0" fontId="49" fillId="0" borderId="0" xfId="57" applyFont="1" applyFill="1" applyAlignment="1">
      <alignment horizontal="left"/>
      <protection/>
    </xf>
    <xf numFmtId="0" fontId="32" fillId="0" borderId="0" xfId="57" applyFont="1" applyAlignment="1">
      <alignment horizontal="left" vertical="top"/>
      <protection/>
    </xf>
    <xf numFmtId="0" fontId="49" fillId="0" borderId="0" xfId="57" applyFont="1" applyAlignment="1">
      <alignment horizontal="center" vertical="center" wrapText="1"/>
      <protection/>
    </xf>
    <xf numFmtId="0" fontId="32" fillId="0" borderId="13" xfId="57" applyFont="1" applyBorder="1" applyAlignment="1">
      <alignment horizontal="center" vertical="center" wrapText="1"/>
      <protection/>
    </xf>
    <xf numFmtId="0" fontId="32" fillId="0" borderId="50" xfId="57" applyFont="1" applyBorder="1" applyAlignment="1">
      <alignment horizontal="center" vertical="top"/>
      <protection/>
    </xf>
    <xf numFmtId="0" fontId="32" fillId="0" borderId="13" xfId="57" applyFont="1" applyBorder="1" applyAlignment="1">
      <alignment horizontal="center" vertical="top"/>
      <protection/>
    </xf>
    <xf numFmtId="0" fontId="32" fillId="0" borderId="24" xfId="57" applyFont="1" applyBorder="1" applyAlignment="1">
      <alignment horizontal="center" vertical="top"/>
      <protection/>
    </xf>
    <xf numFmtId="0" fontId="49" fillId="0" borderId="0" xfId="57" applyFont="1" applyAlignment="1">
      <alignment horizontal="left" vertical="top"/>
      <protection/>
    </xf>
    <xf numFmtId="0" fontId="50" fillId="0" borderId="50" xfId="57" applyFont="1" applyBorder="1" applyAlignment="1">
      <alignment horizontal="left" vertical="top" wrapText="1"/>
      <protection/>
    </xf>
    <xf numFmtId="0" fontId="32" fillId="0" borderId="13" xfId="57" applyFont="1" applyBorder="1" applyAlignment="1">
      <alignment horizontal="center" vertical="center"/>
      <protection/>
    </xf>
    <xf numFmtId="10" fontId="32" fillId="0" borderId="13" xfId="57" applyNumberFormat="1" applyFont="1" applyBorder="1" applyAlignment="1">
      <alignment horizontal="center" vertical="center"/>
      <protection/>
    </xf>
    <xf numFmtId="2" fontId="32" fillId="0" borderId="24" xfId="57" applyNumberFormat="1" applyFont="1" applyBorder="1" applyAlignment="1">
      <alignment horizontal="center" vertical="center"/>
      <protection/>
    </xf>
    <xf numFmtId="0" fontId="32" fillId="0" borderId="50" xfId="57" applyFont="1" applyBorder="1" applyAlignment="1">
      <alignment horizontal="left" vertical="top" wrapText="1"/>
      <protection/>
    </xf>
    <xf numFmtId="0" fontId="32" fillId="0" borderId="13" xfId="57" applyFont="1" applyBorder="1" applyAlignment="1">
      <alignment horizontal="center"/>
      <protection/>
    </xf>
    <xf numFmtId="0" fontId="32" fillId="0" borderId="24" xfId="57" applyFont="1" applyBorder="1" applyAlignment="1">
      <alignment horizontal="center" vertical="center"/>
      <protection/>
    </xf>
    <xf numFmtId="0" fontId="32" fillId="0" borderId="51" xfId="57" applyFont="1" applyBorder="1" applyAlignment="1">
      <alignment horizontal="left" vertical="top" wrapText="1"/>
      <protection/>
    </xf>
    <xf numFmtId="10" fontId="32" fillId="36" borderId="14" xfId="64" applyNumberFormat="1" applyFont="1" applyFill="1" applyBorder="1" applyAlignment="1">
      <alignment horizontal="center" vertical="center"/>
    </xf>
    <xf numFmtId="10" fontId="32" fillId="0" borderId="14" xfId="64" applyNumberFormat="1" applyFont="1" applyBorder="1" applyAlignment="1">
      <alignment horizontal="center" vertical="center"/>
    </xf>
    <xf numFmtId="0" fontId="32" fillId="0" borderId="52" xfId="57" applyFont="1" applyBorder="1" applyAlignment="1">
      <alignment horizontal="center" vertical="center"/>
      <protection/>
    </xf>
    <xf numFmtId="0" fontId="32" fillId="0" borderId="14" xfId="57" applyFont="1" applyBorder="1" applyAlignment="1">
      <alignment horizontal="center" vertical="center"/>
      <protection/>
    </xf>
    <xf numFmtId="0" fontId="32" fillId="36" borderId="13" xfId="57" applyFont="1" applyFill="1" applyBorder="1" applyAlignment="1">
      <alignment horizontal="center" vertical="center"/>
      <protection/>
    </xf>
    <xf numFmtId="0" fontId="32" fillId="36" borderId="14" xfId="57" applyFont="1" applyFill="1" applyBorder="1" applyAlignment="1">
      <alignment horizontal="center" vertical="center"/>
      <protection/>
    </xf>
    <xf numFmtId="10" fontId="32" fillId="36" borderId="13" xfId="64" applyNumberFormat="1" applyFont="1" applyFill="1" applyBorder="1" applyAlignment="1">
      <alignment horizontal="center" vertical="center"/>
    </xf>
    <xf numFmtId="10" fontId="32" fillId="0" borderId="13" xfId="64" applyNumberFormat="1" applyFont="1" applyBorder="1" applyAlignment="1">
      <alignment horizontal="center" vertical="center"/>
    </xf>
    <xf numFmtId="0" fontId="50" fillId="0" borderId="53" xfId="57" applyFont="1" applyBorder="1" applyAlignment="1">
      <alignment horizontal="left" vertical="top" wrapText="1"/>
      <protection/>
    </xf>
    <xf numFmtId="0" fontId="50" fillId="0" borderId="46" xfId="57" applyFont="1" applyBorder="1" applyAlignment="1">
      <alignment horizontal="center" vertical="center"/>
      <protection/>
    </xf>
    <xf numFmtId="10" fontId="50" fillId="0" borderId="46" xfId="57" applyNumberFormat="1" applyFont="1" applyBorder="1" applyAlignment="1">
      <alignment horizontal="center" vertical="center"/>
      <protection/>
    </xf>
    <xf numFmtId="165" fontId="50" fillId="0" borderId="26" xfId="57" applyNumberFormat="1" applyFont="1" applyBorder="1" applyAlignment="1">
      <alignment horizontal="center" vertical="center"/>
      <protection/>
    </xf>
    <xf numFmtId="0" fontId="50" fillId="0" borderId="40" xfId="57" applyNumberFormat="1" applyFont="1" applyBorder="1" applyAlignment="1">
      <alignment horizontal="left" vertical="center" wrapText="1"/>
      <protection/>
    </xf>
    <xf numFmtId="0" fontId="32" fillId="0" borderId="0" xfId="57" applyNumberFormat="1" applyFont="1" applyBorder="1" applyAlignment="1">
      <alignment horizontal="left" vertical="top" indent="4"/>
      <protection/>
    </xf>
    <xf numFmtId="0" fontId="32" fillId="0" borderId="0" xfId="57" applyFont="1" applyAlignment="1">
      <alignment horizontal="left" vertical="top" wrapText="1"/>
      <protection/>
    </xf>
    <xf numFmtId="0" fontId="50" fillId="36" borderId="0" xfId="57" applyNumberFormat="1" applyFont="1" applyFill="1" applyBorder="1" applyAlignment="1">
      <alignment horizontal="center"/>
      <protection/>
    </xf>
    <xf numFmtId="0" fontId="32" fillId="0" borderId="50" xfId="57" applyFont="1" applyBorder="1" applyAlignment="1">
      <alignment horizontal="center" vertical="top" wrapText="1"/>
      <protection/>
    </xf>
    <xf numFmtId="0" fontId="32" fillId="0" borderId="13" xfId="57" applyFont="1" applyBorder="1" applyAlignment="1">
      <alignment horizontal="center" vertical="top" wrapText="1"/>
      <protection/>
    </xf>
    <xf numFmtId="0" fontId="32" fillId="0" borderId="24" xfId="57" applyFont="1" applyBorder="1" applyAlignment="1">
      <alignment horizontal="center" vertical="top" wrapText="1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10" fontId="32" fillId="0" borderId="13" xfId="64" applyNumberFormat="1" applyFont="1" applyBorder="1" applyAlignment="1">
      <alignment horizontal="center" vertical="center" wrapText="1"/>
    </xf>
    <xf numFmtId="2" fontId="32" fillId="0" borderId="24" xfId="57" applyNumberFormat="1" applyFont="1" applyBorder="1" applyAlignment="1">
      <alignment horizontal="center" vertical="center" wrapText="1"/>
      <protection/>
    </xf>
    <xf numFmtId="0" fontId="32" fillId="0" borderId="24" xfId="57" applyFont="1" applyBorder="1" applyAlignment="1">
      <alignment horizontal="center" vertical="center" wrapText="1"/>
      <protection/>
    </xf>
    <xf numFmtId="0" fontId="32" fillId="36" borderId="14" xfId="57" applyFont="1" applyFill="1" applyBorder="1" applyAlignment="1">
      <alignment horizontal="center" vertical="center" wrapText="1"/>
      <protection/>
    </xf>
    <xf numFmtId="0" fontId="32" fillId="0" borderId="14" xfId="57" applyFont="1" applyFill="1" applyBorder="1" applyAlignment="1">
      <alignment horizontal="center" vertical="center" wrapText="1"/>
      <protection/>
    </xf>
    <xf numFmtId="0" fontId="32" fillId="0" borderId="16" xfId="57" applyFont="1" applyBorder="1" applyAlignment="1">
      <alignment horizontal="center" vertical="center" wrapText="1"/>
      <protection/>
    </xf>
    <xf numFmtId="0" fontId="32" fillId="0" borderId="51" xfId="57" applyFont="1" applyFill="1" applyBorder="1" applyAlignment="1">
      <alignment horizontal="left" vertical="top" wrapText="1"/>
      <protection/>
    </xf>
    <xf numFmtId="10" fontId="32" fillId="0" borderId="16" xfId="64" applyNumberFormat="1" applyFont="1" applyBorder="1" applyAlignment="1">
      <alignment horizontal="center" vertical="center" wrapText="1"/>
    </xf>
    <xf numFmtId="0" fontId="32" fillId="36" borderId="13" xfId="57" applyFont="1" applyFill="1" applyBorder="1" applyAlignment="1">
      <alignment horizontal="center" vertical="center" wrapText="1"/>
      <protection/>
    </xf>
    <xf numFmtId="167" fontId="32" fillId="36" borderId="13" xfId="64" applyNumberFormat="1" applyFont="1" applyFill="1" applyBorder="1" applyAlignment="1">
      <alignment horizontal="center" vertical="center" wrapText="1"/>
    </xf>
    <xf numFmtId="167" fontId="32" fillId="0" borderId="14" xfId="64" applyNumberFormat="1" applyFont="1" applyFill="1" applyBorder="1" applyAlignment="1">
      <alignment horizontal="center" vertical="center" wrapText="1"/>
    </xf>
    <xf numFmtId="0" fontId="50" fillId="0" borderId="46" xfId="57" applyFont="1" applyBorder="1" applyAlignment="1">
      <alignment horizontal="center" vertical="center" wrapText="1"/>
      <protection/>
    </xf>
    <xf numFmtId="10" fontId="50" fillId="0" borderId="46" xfId="64" applyNumberFormat="1" applyFont="1" applyBorder="1" applyAlignment="1">
      <alignment horizontal="center" vertical="center" wrapText="1"/>
    </xf>
    <xf numFmtId="171" fontId="50" fillId="0" borderId="26" xfId="57" applyNumberFormat="1" applyFont="1" applyBorder="1" applyAlignment="1">
      <alignment horizontal="center" vertical="center" wrapText="1"/>
      <protection/>
    </xf>
    <xf numFmtId="2" fontId="32" fillId="0" borderId="52" xfId="57" applyNumberFormat="1" applyFont="1" applyBorder="1" applyAlignment="1">
      <alignment horizontal="center" vertical="center"/>
      <protection/>
    </xf>
    <xf numFmtId="167" fontId="32" fillId="36" borderId="13" xfId="64" applyNumberFormat="1" applyFont="1" applyFill="1" applyBorder="1" applyAlignment="1">
      <alignment horizontal="center" vertical="center"/>
    </xf>
    <xf numFmtId="0" fontId="32" fillId="0" borderId="51" xfId="57" applyNumberFormat="1" applyFont="1" applyBorder="1" applyAlignment="1">
      <alignment horizontal="left" vertical="top" wrapText="1"/>
      <protection/>
    </xf>
    <xf numFmtId="165" fontId="50" fillId="0" borderId="26" xfId="57" applyNumberFormat="1" applyFont="1" applyBorder="1" applyAlignment="1">
      <alignment horizontal="center" vertical="center" wrapText="1"/>
      <protection/>
    </xf>
    <xf numFmtId="0" fontId="49" fillId="0" borderId="0" xfId="57" applyFont="1" applyAlignment="1">
      <alignment horizontal="left" vertical="top" wrapText="1"/>
      <protection/>
    </xf>
    <xf numFmtId="0" fontId="49" fillId="0" borderId="0" xfId="57" applyFont="1" applyAlignment="1">
      <alignment horizontal="left" vertical="center" wrapText="1"/>
      <protection/>
    </xf>
    <xf numFmtId="0" fontId="50" fillId="0" borderId="0" xfId="57" applyFont="1" applyBorder="1" applyAlignment="1">
      <alignment horizontal="center"/>
      <protection/>
    </xf>
    <xf numFmtId="0" fontId="56" fillId="0" borderId="0" xfId="57" applyFont="1" applyBorder="1" applyAlignment="1">
      <alignment horizontal="center" vertical="top" wrapText="1"/>
      <protection/>
    </xf>
    <xf numFmtId="0" fontId="56" fillId="0" borderId="0" xfId="57" applyFont="1" applyAlignment="1">
      <alignment horizontal="center" vertical="center" wrapText="1"/>
      <protection/>
    </xf>
    <xf numFmtId="0" fontId="32" fillId="0" borderId="44" xfId="57" applyFont="1" applyBorder="1" applyAlignment="1">
      <alignment horizontal="center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2" fillId="0" borderId="10" xfId="57" applyFont="1" applyBorder="1" applyAlignment="1">
      <alignment horizontal="center" vertical="center" wrapText="1"/>
      <protection/>
    </xf>
    <xf numFmtId="0" fontId="32" fillId="0" borderId="10" xfId="57" applyFont="1" applyBorder="1" applyAlignment="1">
      <alignment horizontal="left" vertical="top" wrapText="1"/>
      <protection/>
    </xf>
    <xf numFmtId="2" fontId="32" fillId="0" borderId="10" xfId="57" applyNumberFormat="1" applyFont="1" applyFill="1" applyBorder="1" applyAlignment="1">
      <alignment horizontal="center" vertical="center" wrapText="1"/>
      <protection/>
    </xf>
    <xf numFmtId="0" fontId="56" fillId="0" borderId="0" xfId="57" applyFont="1" applyAlignment="1">
      <alignment horizontal="left" vertical="center" wrapText="1"/>
      <protection/>
    </xf>
    <xf numFmtId="0" fontId="56" fillId="0" borderId="0" xfId="57" applyFont="1" applyAlignment="1">
      <alignment horizontal="left"/>
      <protection/>
    </xf>
    <xf numFmtId="10" fontId="32" fillId="36" borderId="12" xfId="64" applyNumberFormat="1" applyFont="1" applyFill="1" applyBorder="1" applyAlignment="1">
      <alignment horizontal="center" vertical="center"/>
    </xf>
    <xf numFmtId="0" fontId="32" fillId="36" borderId="10" xfId="57" applyFont="1" applyFill="1" applyBorder="1" applyAlignment="1">
      <alignment horizontal="center" vertical="center"/>
      <protection/>
    </xf>
    <xf numFmtId="0" fontId="32" fillId="36" borderId="10" xfId="57" applyFont="1" applyFill="1" applyBorder="1" applyAlignment="1">
      <alignment horizontal="center" vertical="center" wrapText="1"/>
      <protection/>
    </xf>
    <xf numFmtId="164" fontId="32" fillId="0" borderId="10" xfId="57" applyNumberFormat="1" applyFont="1" applyFill="1" applyBorder="1" applyAlignment="1">
      <alignment horizontal="center" vertical="center" wrapText="1"/>
      <protection/>
    </xf>
    <xf numFmtId="10" fontId="32" fillId="36" borderId="10" xfId="57" applyNumberFormat="1" applyFont="1" applyFill="1" applyBorder="1" applyAlignment="1">
      <alignment horizontal="center" vertical="center" wrapText="1"/>
      <protection/>
    </xf>
    <xf numFmtId="0" fontId="50" fillId="0" borderId="10" xfId="57" applyFont="1" applyBorder="1" applyAlignment="1">
      <alignment horizontal="left" vertical="top" wrapText="1"/>
      <protection/>
    </xf>
    <xf numFmtId="164" fontId="50" fillId="0" borderId="10" xfId="57" applyNumberFormat="1" applyFont="1" applyBorder="1" applyAlignment="1">
      <alignment horizontal="center" vertical="center" wrapText="1"/>
      <protection/>
    </xf>
    <xf numFmtId="0" fontId="32" fillId="0" borderId="0" xfId="57" applyFont="1" applyBorder="1" applyAlignment="1">
      <alignment horizontal="justify" vertical="center" wrapText="1"/>
      <protection/>
    </xf>
    <xf numFmtId="0" fontId="48" fillId="0" borderId="0" xfId="57" applyFont="1" applyAlignment="1">
      <alignment horizontal="left" vertical="center" wrapText="1"/>
      <protection/>
    </xf>
    <xf numFmtId="0" fontId="48" fillId="0" borderId="0" xfId="57" applyFont="1" applyAlignment="1">
      <alignment horizontal="left"/>
      <protection/>
    </xf>
    <xf numFmtId="0" fontId="50" fillId="0" borderId="40" xfId="57" applyNumberFormat="1" applyFont="1" applyBorder="1" applyAlignment="1">
      <alignment horizontal="left" wrapText="1"/>
      <protection/>
    </xf>
    <xf numFmtId="0" fontId="32" fillId="0" borderId="0" xfId="57" applyNumberFormat="1" applyFont="1" applyBorder="1" applyAlignment="1">
      <alignment horizontal="left" vertical="top"/>
      <protection/>
    </xf>
    <xf numFmtId="0" fontId="32" fillId="0" borderId="0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 wrapText="1"/>
      <protection/>
    </xf>
    <xf numFmtId="0" fontId="49" fillId="0" borderId="0" xfId="57" applyFont="1" applyBorder="1" applyAlignment="1">
      <alignment horizontal="left" wrapText="1"/>
      <protection/>
    </xf>
    <xf numFmtId="0" fontId="103" fillId="0" borderId="10" xfId="0" applyFont="1" applyBorder="1" applyAlignment="1">
      <alignment horizontal="justify" vertical="center"/>
    </xf>
    <xf numFmtId="0" fontId="106" fillId="0" borderId="0" xfId="0" applyFont="1" applyAlignment="1">
      <alignment/>
    </xf>
    <xf numFmtId="0" fontId="56" fillId="0" borderId="10" xfId="0" applyFont="1" applyBorder="1" applyAlignment="1">
      <alignment horizontal="center" wrapText="1"/>
    </xf>
    <xf numFmtId="0" fontId="110" fillId="0" borderId="0" xfId="0" applyFont="1" applyAlignment="1">
      <alignment/>
    </xf>
    <xf numFmtId="0" fontId="100" fillId="0" borderId="0" xfId="0" applyFont="1" applyAlignment="1">
      <alignment/>
    </xf>
    <xf numFmtId="0" fontId="109" fillId="0" borderId="0" xfId="0" applyFont="1" applyBorder="1" applyAlignment="1">
      <alignment vertical="center"/>
    </xf>
    <xf numFmtId="0" fontId="56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50" fillId="0" borderId="40" xfId="57" applyNumberFormat="1" applyFont="1" applyBorder="1" applyAlignment="1">
      <alignment horizontal="center"/>
      <protection/>
    </xf>
    <xf numFmtId="0" fontId="50" fillId="0" borderId="0" xfId="57" applyNumberFormat="1" applyFont="1" applyBorder="1" applyAlignment="1">
      <alignment wrapText="1"/>
      <protection/>
    </xf>
    <xf numFmtId="0" fontId="50" fillId="0" borderId="40" xfId="57" applyNumberFormat="1" applyFont="1" applyBorder="1" applyAlignment="1">
      <alignment/>
      <protection/>
    </xf>
    <xf numFmtId="0" fontId="50" fillId="0" borderId="0" xfId="57" applyNumberFormat="1" applyFont="1" applyFill="1" applyBorder="1" applyAlignment="1">
      <alignment horizontal="center"/>
      <protection/>
    </xf>
    <xf numFmtId="0" fontId="90" fillId="0" borderId="0" xfId="0" applyFont="1" applyBorder="1" applyAlignment="1">
      <alignment horizontal="center" vertical="top" wrapText="1"/>
    </xf>
    <xf numFmtId="0" fontId="109" fillId="0" borderId="40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9" fillId="0" borderId="0" xfId="0" applyFont="1" applyAlignment="1">
      <alignment horizontal="center"/>
    </xf>
    <xf numFmtId="166" fontId="98" fillId="0" borderId="0" xfId="0" applyNumberFormat="1" applyFont="1" applyAlignment="1">
      <alignment/>
    </xf>
    <xf numFmtId="0" fontId="90" fillId="0" borderId="40" xfId="0" applyFont="1" applyBorder="1" applyAlignment="1">
      <alignment horizontal="center" vertical="center"/>
    </xf>
    <xf numFmtId="0" fontId="106" fillId="0" borderId="40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90" fillId="0" borderId="0" xfId="0" applyFont="1" applyBorder="1" applyAlignment="1">
      <alignment horizontal="center"/>
    </xf>
    <xf numFmtId="0" fontId="56" fillId="0" borderId="0" xfId="57" applyNumberFormat="1" applyFont="1" applyBorder="1" applyAlignment="1">
      <alignment horizontal="center" wrapText="1"/>
      <protection/>
    </xf>
    <xf numFmtId="0" fontId="56" fillId="0" borderId="0" xfId="57" applyNumberFormat="1" applyFont="1" applyBorder="1" applyAlignment="1">
      <alignment horizontal="center" vertical="top"/>
      <protection/>
    </xf>
    <xf numFmtId="0" fontId="56" fillId="0" borderId="0" xfId="57" applyNumberFormat="1" applyFont="1" applyBorder="1" applyAlignment="1">
      <alignment vertical="top"/>
      <protection/>
    </xf>
    <xf numFmtId="0" fontId="50" fillId="0" borderId="40" xfId="57" applyNumberFormat="1" applyFont="1" applyBorder="1" applyAlignment="1">
      <alignment horizontal="center" wrapText="1"/>
      <protection/>
    </xf>
    <xf numFmtId="0" fontId="90" fillId="0" borderId="0" xfId="0" applyFont="1" applyBorder="1" applyAlignment="1">
      <alignment horizontal="left" wrapText="1"/>
    </xf>
    <xf numFmtId="0" fontId="90" fillId="0" borderId="0" xfId="0" applyFont="1" applyBorder="1" applyAlignment="1">
      <alignment horizontal="center" wrapText="1"/>
    </xf>
    <xf numFmtId="0" fontId="48" fillId="0" borderId="0" xfId="57" applyFont="1" applyBorder="1" applyAlignment="1">
      <alignment horizontal="left" wrapText="1"/>
      <protection/>
    </xf>
    <xf numFmtId="0" fontId="90" fillId="0" borderId="0" xfId="0" applyFont="1" applyBorder="1" applyAlignment="1">
      <alignment wrapText="1"/>
    </xf>
    <xf numFmtId="0" fontId="89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vertical="center" wrapText="1"/>
    </xf>
    <xf numFmtId="0" fontId="90" fillId="0" borderId="0" xfId="0" applyFont="1" applyBorder="1" applyAlignment="1">
      <alignment horizontal="center" vertical="center"/>
    </xf>
    <xf numFmtId="0" fontId="32" fillId="0" borderId="0" xfId="57" applyNumberFormat="1" applyFont="1" applyBorder="1" applyAlignment="1">
      <alignment horizontal="center"/>
      <protection/>
    </xf>
    <xf numFmtId="0" fontId="50" fillId="0" borderId="40" xfId="57" applyNumberFormat="1" applyFont="1" applyFill="1" applyBorder="1" applyAlignment="1">
      <alignment horizontal="center"/>
      <protection/>
    </xf>
    <xf numFmtId="0" fontId="32" fillId="0" borderId="0" xfId="57" applyNumberFormat="1" applyFont="1" applyBorder="1" applyAlignment="1">
      <alignment horizontal="center" vertical="top"/>
      <protection/>
    </xf>
    <xf numFmtId="0" fontId="96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wrapText="1"/>
    </xf>
    <xf numFmtId="0" fontId="95" fillId="0" borderId="0" xfId="0" applyFont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90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center"/>
    </xf>
    <xf numFmtId="0" fontId="9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0" fillId="0" borderId="11" xfId="0" applyFont="1" applyBorder="1" applyAlignment="1">
      <alignment horizont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2" xfId="0" applyFont="1" applyBorder="1" applyAlignment="1">
      <alignment wrapText="1"/>
    </xf>
    <xf numFmtId="0" fontId="9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90" fillId="0" borderId="38" xfId="0" applyFont="1" applyBorder="1" applyAlignment="1">
      <alignment wrapText="1"/>
    </xf>
    <xf numFmtId="0" fontId="90" fillId="0" borderId="54" xfId="0" applyFont="1" applyBorder="1" applyAlignment="1">
      <alignment horizontal="center" wrapText="1"/>
    </xf>
    <xf numFmtId="0" fontId="90" fillId="0" borderId="11" xfId="0" applyFont="1" applyBorder="1" applyAlignment="1">
      <alignment wrapText="1"/>
    </xf>
    <xf numFmtId="0" fontId="90" fillId="0" borderId="11" xfId="0" applyFont="1" applyBorder="1" applyAlignment="1">
      <alignment horizontal="left" wrapText="1"/>
    </xf>
    <xf numFmtId="0" fontId="90" fillId="0" borderId="12" xfId="0" applyFont="1" applyBorder="1" applyAlignment="1">
      <alignment horizontal="left" wrapText="1"/>
    </xf>
    <xf numFmtId="0" fontId="90" fillId="0" borderId="39" xfId="0" applyFont="1" applyBorder="1" applyAlignment="1">
      <alignment horizontal="left" wrapText="1"/>
    </xf>
    <xf numFmtId="0" fontId="90" fillId="0" borderId="38" xfId="0" applyFont="1" applyBorder="1" applyAlignment="1">
      <alignment vertical="center" wrapText="1"/>
    </xf>
    <xf numFmtId="0" fontId="90" fillId="0" borderId="54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98" fillId="0" borderId="0" xfId="0" applyFont="1" applyAlignment="1">
      <alignment horizontal="center" vertical="center"/>
    </xf>
    <xf numFmtId="0" fontId="111" fillId="0" borderId="0" xfId="0" applyFont="1" applyAlignment="1">
      <alignment horizontal="left" vertical="center" wrapText="1"/>
    </xf>
    <xf numFmtId="0" fontId="98" fillId="0" borderId="0" xfId="0" applyFont="1" applyAlignment="1">
      <alignment horizontal="center"/>
    </xf>
    <xf numFmtId="0" fontId="103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8" fillId="0" borderId="0" xfId="0" applyFont="1" applyFill="1" applyAlignment="1">
      <alignment horizontal="center"/>
    </xf>
    <xf numFmtId="0" fontId="98" fillId="0" borderId="10" xfId="0" applyFont="1" applyBorder="1" applyAlignment="1">
      <alignment horizontal="center"/>
    </xf>
    <xf numFmtId="166" fontId="90" fillId="0" borderId="10" xfId="0" applyNumberFormat="1" applyFont="1" applyFill="1" applyBorder="1" applyAlignment="1">
      <alignment horizontal="center" wrapText="1"/>
    </xf>
    <xf numFmtId="2" fontId="90" fillId="0" borderId="10" xfId="0" applyNumberFormat="1" applyFont="1" applyFill="1" applyBorder="1" applyAlignment="1">
      <alignment horizontal="center" wrapText="1"/>
    </xf>
    <xf numFmtId="0" fontId="106" fillId="0" borderId="10" xfId="0" applyFont="1" applyBorder="1" applyAlignment="1">
      <alignment horizontal="center" vertical="center" wrapText="1"/>
    </xf>
    <xf numFmtId="166" fontId="98" fillId="0" borderId="10" xfId="0" applyNumberFormat="1" applyFont="1" applyBorder="1" applyAlignment="1">
      <alignment horizontal="center"/>
    </xf>
    <xf numFmtId="0" fontId="90" fillId="0" borderId="44" xfId="0" applyFont="1" applyFill="1" applyBorder="1" applyAlignment="1">
      <alignment horizontal="center" vertical="top" wrapText="1"/>
    </xf>
    <xf numFmtId="0" fontId="90" fillId="0" borderId="0" xfId="0" applyFont="1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90" fillId="0" borderId="0" xfId="0" applyFont="1" applyFill="1" applyBorder="1" applyAlignment="1">
      <alignment horizontal="center" vertical="top" wrapText="1"/>
    </xf>
    <xf numFmtId="0" fontId="98" fillId="0" borderId="0" xfId="0" applyFont="1" applyBorder="1" applyAlignment="1">
      <alignment horizontal="center"/>
    </xf>
    <xf numFmtId="0" fontId="98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39" xfId="0" applyFont="1" applyBorder="1" applyAlignment="1">
      <alignment wrapText="1"/>
    </xf>
    <xf numFmtId="0" fontId="103" fillId="0" borderId="39" xfId="0" applyFont="1" applyBorder="1" applyAlignment="1">
      <alignment horizontal="justify" vertical="center"/>
    </xf>
    <xf numFmtId="0" fontId="90" fillId="0" borderId="43" xfId="0" applyFont="1" applyBorder="1" applyAlignment="1">
      <alignment wrapText="1"/>
    </xf>
    <xf numFmtId="0" fontId="90" fillId="0" borderId="43" xfId="0" applyFont="1" applyBorder="1" applyAlignment="1">
      <alignment horizontal="center" wrapText="1"/>
    </xf>
    <xf numFmtId="0" fontId="90" fillId="0" borderId="43" xfId="0" applyFont="1" applyBorder="1" applyAlignment="1">
      <alignment horizontal="left" wrapText="1"/>
    </xf>
    <xf numFmtId="164" fontId="90" fillId="0" borderId="12" xfId="0" applyNumberFormat="1" applyFont="1" applyBorder="1" applyAlignment="1">
      <alignment horizontal="center" wrapText="1"/>
    </xf>
    <xf numFmtId="166" fontId="93" fillId="0" borderId="10" xfId="0" applyNumberFormat="1" applyFont="1" applyBorder="1" applyAlignment="1">
      <alignment horizontal="center" vertical="center" wrapText="1"/>
    </xf>
    <xf numFmtId="2" fontId="93" fillId="0" borderId="10" xfId="0" applyNumberFormat="1" applyFont="1" applyBorder="1" applyAlignment="1">
      <alignment horizontal="center" vertical="center" wrapText="1"/>
    </xf>
    <xf numFmtId="0" fontId="95" fillId="0" borderId="0" xfId="0" applyFont="1" applyFill="1" applyAlignment="1">
      <alignment horizontal="center" wrapText="1"/>
    </xf>
    <xf numFmtId="0" fontId="110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90" fillId="0" borderId="10" xfId="0" applyNumberFormat="1" applyFont="1" applyFill="1" applyBorder="1" applyAlignment="1">
      <alignment horizontal="center" wrapText="1"/>
    </xf>
    <xf numFmtId="0" fontId="90" fillId="0" borderId="0" xfId="0" applyFont="1" applyFill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1" fillId="0" borderId="10" xfId="0" applyFont="1" applyBorder="1" applyAlignment="1">
      <alignment horizontal="center" vertical="center" textRotation="255" wrapText="1"/>
    </xf>
    <xf numFmtId="0" fontId="91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left" vertical="center" wrapText="1"/>
    </xf>
    <xf numFmtId="0" fontId="32" fillId="0" borderId="0" xfId="57" applyNumberFormat="1" applyFont="1" applyBorder="1" applyAlignment="1">
      <alignment horizontal="center"/>
      <protection/>
    </xf>
    <xf numFmtId="3" fontId="32" fillId="0" borderId="10" xfId="57" applyNumberFormat="1" applyFont="1" applyFill="1" applyBorder="1" applyAlignment="1">
      <alignment horizontal="center" vertical="center"/>
      <protection/>
    </xf>
    <xf numFmtId="3" fontId="32" fillId="0" borderId="24" xfId="57" applyNumberFormat="1" applyFont="1" applyFill="1" applyBorder="1" applyAlignment="1">
      <alignment horizontal="center" vertical="center"/>
      <protection/>
    </xf>
    <xf numFmtId="0" fontId="50" fillId="0" borderId="0" xfId="57" applyNumberFormat="1" applyFont="1" applyBorder="1" applyAlignment="1">
      <alignment horizontal="center"/>
      <protection/>
    </xf>
    <xf numFmtId="0" fontId="50" fillId="0" borderId="40" xfId="57" applyNumberFormat="1" applyFont="1" applyFill="1" applyBorder="1" applyAlignment="1">
      <alignment horizontal="center"/>
      <protection/>
    </xf>
    <xf numFmtId="0" fontId="32" fillId="0" borderId="45" xfId="57" applyNumberFormat="1" applyFont="1" applyBorder="1" applyAlignment="1">
      <alignment horizontal="center" vertical="top"/>
      <protection/>
    </xf>
    <xf numFmtId="0" fontId="32" fillId="0" borderId="55" xfId="57" applyNumberFormat="1" applyFont="1" applyBorder="1" applyAlignment="1">
      <alignment horizontal="center" vertical="center"/>
      <protection/>
    </xf>
    <xf numFmtId="0" fontId="32" fillId="0" borderId="56" xfId="57" applyNumberFormat="1" applyFont="1" applyBorder="1" applyAlignment="1">
      <alignment horizontal="center" vertical="center"/>
      <protection/>
    </xf>
    <xf numFmtId="0" fontId="32" fillId="0" borderId="22" xfId="57" applyNumberFormat="1" applyFont="1" applyBorder="1" applyAlignment="1">
      <alignment horizontal="center" vertical="center" wrapText="1"/>
      <protection/>
    </xf>
    <xf numFmtId="0" fontId="32" fillId="0" borderId="23" xfId="57" applyNumberFormat="1" applyFont="1" applyBorder="1" applyAlignment="1">
      <alignment horizontal="center" vertical="center" wrapText="1"/>
      <protection/>
    </xf>
    <xf numFmtId="0" fontId="32" fillId="0" borderId="13" xfId="57" applyNumberFormat="1" applyFont="1" applyBorder="1" applyAlignment="1">
      <alignment horizontal="center" vertical="top"/>
      <protection/>
    </xf>
    <xf numFmtId="0" fontId="32" fillId="0" borderId="17" xfId="57" applyNumberFormat="1" applyFont="1" applyBorder="1" applyAlignment="1">
      <alignment horizontal="center" vertical="top"/>
      <protection/>
    </xf>
    <xf numFmtId="0" fontId="32" fillId="0" borderId="10" xfId="57" applyNumberFormat="1" applyFont="1" applyBorder="1" applyAlignment="1">
      <alignment horizontal="center" vertical="top"/>
      <protection/>
    </xf>
    <xf numFmtId="0" fontId="32" fillId="0" borderId="24" xfId="57" applyNumberFormat="1" applyFont="1" applyBorder="1" applyAlignment="1">
      <alignment horizontal="center" vertical="top"/>
      <protection/>
    </xf>
    <xf numFmtId="3" fontId="32" fillId="0" borderId="25" xfId="57" applyNumberFormat="1" applyFont="1" applyFill="1" applyBorder="1" applyAlignment="1">
      <alignment horizontal="center" vertical="center"/>
      <protection/>
    </xf>
    <xf numFmtId="3" fontId="32" fillId="0" borderId="26" xfId="57" applyNumberFormat="1" applyFont="1" applyFill="1" applyBorder="1" applyAlignment="1">
      <alignment horizontal="center" vertical="center"/>
      <protection/>
    </xf>
    <xf numFmtId="0" fontId="32" fillId="0" borderId="0" xfId="57" applyNumberFormat="1" applyFont="1" applyBorder="1" applyAlignment="1">
      <alignment horizontal="left" vertical="top"/>
      <protection/>
    </xf>
    <xf numFmtId="0" fontId="32" fillId="0" borderId="0" xfId="57" applyNumberFormat="1" applyFont="1" applyBorder="1" applyAlignment="1">
      <alignment horizontal="center" vertical="top"/>
      <protection/>
    </xf>
    <xf numFmtId="0" fontId="50" fillId="0" borderId="0" xfId="57" applyNumberFormat="1" applyFont="1" applyBorder="1" applyAlignment="1">
      <alignment horizontal="center" vertical="center"/>
      <protection/>
    </xf>
    <xf numFmtId="2" fontId="32" fillId="0" borderId="34" xfId="57" applyNumberFormat="1" applyFont="1" applyBorder="1" applyAlignment="1">
      <alignment horizontal="left" vertical="center"/>
      <protection/>
    </xf>
    <xf numFmtId="2" fontId="32" fillId="0" borderId="22" xfId="57" applyNumberFormat="1" applyFont="1" applyBorder="1" applyAlignment="1">
      <alignment horizontal="left" vertical="center"/>
      <protection/>
    </xf>
    <xf numFmtId="3" fontId="32" fillId="0" borderId="22" xfId="57" applyNumberFormat="1" applyFont="1" applyFill="1" applyBorder="1" applyAlignment="1">
      <alignment horizontal="center" vertical="center" wrapText="1"/>
      <protection/>
    </xf>
    <xf numFmtId="0" fontId="32" fillId="0" borderId="22" xfId="57" applyNumberFormat="1" applyFont="1" applyFill="1" applyBorder="1" applyAlignment="1">
      <alignment horizontal="center" vertical="center" wrapText="1"/>
      <protection/>
    </xf>
    <xf numFmtId="0" fontId="32" fillId="0" borderId="23" xfId="57" applyNumberFormat="1" applyFont="1" applyFill="1" applyBorder="1" applyAlignment="1">
      <alignment horizontal="center" vertical="center" wrapText="1"/>
      <protection/>
    </xf>
    <xf numFmtId="2" fontId="32" fillId="0" borderId="35" xfId="57" applyNumberFormat="1" applyFont="1" applyBorder="1" applyAlignment="1">
      <alignment horizontal="left" vertical="center"/>
      <protection/>
    </xf>
    <xf numFmtId="2" fontId="32" fillId="0" borderId="10" xfId="57" applyNumberFormat="1" applyFont="1" applyBorder="1" applyAlignment="1">
      <alignment horizontal="left" vertical="center"/>
      <protection/>
    </xf>
    <xf numFmtId="2" fontId="32" fillId="0" borderId="10" xfId="57" applyNumberFormat="1" applyFont="1" applyFill="1" applyBorder="1" applyAlignment="1">
      <alignment horizontal="center" vertical="center"/>
      <protection/>
    </xf>
    <xf numFmtId="2" fontId="32" fillId="0" borderId="24" xfId="57" applyNumberFormat="1" applyFont="1" applyFill="1" applyBorder="1" applyAlignment="1">
      <alignment horizontal="center" vertical="center"/>
      <protection/>
    </xf>
    <xf numFmtId="2" fontId="32" fillId="0" borderId="37" xfId="57" applyNumberFormat="1" applyFont="1" applyBorder="1" applyAlignment="1">
      <alignment horizontal="left" vertical="center"/>
      <protection/>
    </xf>
    <xf numFmtId="2" fontId="32" fillId="0" borderId="25" xfId="57" applyNumberFormat="1" applyFont="1" applyBorder="1" applyAlignment="1">
      <alignment horizontal="left" vertical="center"/>
      <protection/>
    </xf>
    <xf numFmtId="170" fontId="50" fillId="0" borderId="25" xfId="57" applyNumberFormat="1" applyFont="1" applyFill="1" applyBorder="1" applyAlignment="1">
      <alignment horizontal="center"/>
      <protection/>
    </xf>
    <xf numFmtId="170" fontId="50" fillId="0" borderId="26" xfId="57" applyNumberFormat="1" applyFont="1" applyFill="1" applyBorder="1" applyAlignment="1">
      <alignment horizontal="center"/>
      <protection/>
    </xf>
    <xf numFmtId="0" fontId="107" fillId="0" borderId="0" xfId="0" applyFont="1" applyAlignment="1">
      <alignment horizontal="center" vertical="center" wrapText="1"/>
    </xf>
    <xf numFmtId="49" fontId="90" fillId="0" borderId="0" xfId="0" applyNumberFormat="1" applyFont="1" applyBorder="1" applyAlignment="1">
      <alignment horizontal="center" vertical="center" wrapText="1"/>
    </xf>
    <xf numFmtId="0" fontId="1" fillId="0" borderId="0" xfId="56" applyFill="1" applyAlignment="1" applyProtection="1">
      <alignment horizontal="left" vertical="top" wrapText="1"/>
      <protection/>
    </xf>
    <xf numFmtId="0" fontId="1" fillId="0" borderId="0" xfId="56" applyFill="1" applyProtection="1">
      <alignment/>
      <protection/>
    </xf>
    <xf numFmtId="0" fontId="96" fillId="0" borderId="0" xfId="0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43" xfId="0" applyFont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96" fillId="0" borderId="0" xfId="0" applyFont="1" applyAlignment="1">
      <alignment horizontal="center" wrapText="1"/>
    </xf>
    <xf numFmtId="0" fontId="95" fillId="0" borderId="0" xfId="0" applyFont="1" applyAlignment="1">
      <alignment horizontal="center" wrapText="1"/>
    </xf>
    <xf numFmtId="0" fontId="90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horizontal="center" wrapText="1"/>
    </xf>
    <xf numFmtId="0" fontId="95" fillId="0" borderId="0" xfId="0" applyFont="1" applyAlignment="1">
      <alignment horizontal="center" vertical="center"/>
    </xf>
    <xf numFmtId="0" fontId="109" fillId="0" borderId="4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50" fillId="0" borderId="0" xfId="57" applyFont="1" applyAlignment="1">
      <alignment horizontal="center" vertical="center" wrapText="1"/>
      <protection/>
    </xf>
    <xf numFmtId="0" fontId="32" fillId="0" borderId="18" xfId="57" applyFont="1" applyBorder="1" applyAlignment="1">
      <alignment horizontal="center" vertical="top" wrapText="1"/>
      <protection/>
    </xf>
    <xf numFmtId="0" fontId="32" fillId="0" borderId="51" xfId="57" applyFont="1" applyBorder="1" applyAlignment="1">
      <alignment horizontal="center" vertical="top" wrapText="1"/>
      <protection/>
    </xf>
    <xf numFmtId="0" fontId="32" fillId="0" borderId="55" xfId="57" applyFont="1" applyBorder="1" applyAlignment="1">
      <alignment horizontal="center" vertical="center" wrapText="1"/>
      <protection/>
    </xf>
    <xf numFmtId="0" fontId="32" fillId="0" borderId="57" xfId="57" applyFont="1" applyBorder="1" applyAlignment="1">
      <alignment horizontal="center" vertical="center" wrapText="1"/>
      <protection/>
    </xf>
    <xf numFmtId="0" fontId="32" fillId="0" borderId="58" xfId="57" applyFont="1" applyBorder="1" applyAlignment="1">
      <alignment horizontal="center" vertical="center" wrapText="1"/>
      <protection/>
    </xf>
    <xf numFmtId="0" fontId="32" fillId="0" borderId="14" xfId="57" applyFont="1" applyBorder="1" applyAlignment="1">
      <alignment horizontal="center" vertical="center" wrapText="1"/>
      <protection/>
    </xf>
    <xf numFmtId="0" fontId="32" fillId="0" borderId="59" xfId="57" applyFont="1" applyBorder="1" applyAlignment="1">
      <alignment horizontal="center" vertical="center" wrapText="1"/>
      <protection/>
    </xf>
    <xf numFmtId="0" fontId="32" fillId="0" borderId="52" xfId="57" applyFont="1" applyBorder="1" applyAlignment="1">
      <alignment horizontal="center" vertical="center" wrapText="1"/>
      <protection/>
    </xf>
    <xf numFmtId="0" fontId="50" fillId="0" borderId="0" xfId="57" applyFont="1" applyAlignment="1">
      <alignment horizontal="center" vertical="center"/>
      <protection/>
    </xf>
    <xf numFmtId="0" fontId="55" fillId="0" borderId="0" xfId="57" applyFont="1" applyAlignment="1">
      <alignment horizontal="center" vertical="center"/>
      <protection/>
    </xf>
    <xf numFmtId="0" fontId="32" fillId="0" borderId="60" xfId="57" applyFont="1" applyBorder="1" applyAlignment="1">
      <alignment horizontal="center" vertical="center" wrapText="1"/>
      <protection/>
    </xf>
    <xf numFmtId="0" fontId="55" fillId="0" borderId="61" xfId="57" applyFont="1" applyBorder="1" applyAlignment="1">
      <alignment horizontal="center" vertical="center" wrapText="1"/>
      <protection/>
    </xf>
    <xf numFmtId="0" fontId="36" fillId="0" borderId="0" xfId="57" applyAlignment="1">
      <alignment horizontal="center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6" fillId="0" borderId="43" xfId="57" applyBorder="1" applyAlignment="1">
      <alignment horizontal="center" vertical="center" wrapText="1"/>
      <protection/>
    </xf>
    <xf numFmtId="0" fontId="36" fillId="0" borderId="12" xfId="57" applyBorder="1" applyAlignment="1">
      <alignment horizontal="center" vertical="center" wrapText="1"/>
      <protection/>
    </xf>
    <xf numFmtId="0" fontId="32" fillId="0" borderId="13" xfId="57" applyFont="1" applyBorder="1" applyAlignment="1">
      <alignment horizontal="center" vertical="center" wrapText="1"/>
      <protection/>
    </xf>
    <xf numFmtId="0" fontId="32" fillId="0" borderId="62" xfId="57" applyFont="1" applyBorder="1" applyAlignment="1">
      <alignment horizontal="center" vertical="center" wrapText="1"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90" fillId="0" borderId="10" xfId="0" applyNumberFormat="1" applyFont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center" wrapText="1"/>
    </xf>
    <xf numFmtId="0" fontId="15" fillId="0" borderId="0" xfId="53" applyFont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0" fillId="0" borderId="63" xfId="55" applyBorder="1" applyAlignment="1">
      <alignment horizontal="center" vertical="center" wrapText="1"/>
      <protection/>
    </xf>
    <xf numFmtId="0" fontId="0" fillId="0" borderId="61" xfId="55" applyBorder="1" applyAlignment="1">
      <alignment horizontal="center" vertical="center" wrapText="1"/>
      <protection/>
    </xf>
    <xf numFmtId="0" fontId="0" fillId="0" borderId="64" xfId="55" applyBorder="1" applyAlignment="1">
      <alignment wrapTex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34" xfId="55" applyBorder="1" applyAlignment="1">
      <alignment horizontal="center" vertical="center" wrapText="1"/>
      <protection/>
    </xf>
    <xf numFmtId="0" fontId="0" fillId="0" borderId="35" xfId="55" applyBorder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105" fillId="0" borderId="44" xfId="55" applyFont="1" applyBorder="1" applyAlignment="1">
      <alignment wrapText="1"/>
      <protection/>
    </xf>
    <xf numFmtId="0" fontId="105" fillId="0" borderId="0" xfId="55" applyFont="1" applyAlignment="1">
      <alignment wrapText="1"/>
      <protection/>
    </xf>
    <xf numFmtId="4" fontId="91" fillId="0" borderId="11" xfId="55" applyNumberFormat="1" applyFont="1" applyBorder="1" applyAlignment="1">
      <alignment horizontal="center" vertical="center" wrapText="1"/>
      <protection/>
    </xf>
    <xf numFmtId="4" fontId="91" fillId="0" borderId="12" xfId="55" applyNumberFormat="1" applyFont="1" applyBorder="1" applyAlignment="1">
      <alignment horizontal="center" vertical="center" wrapText="1"/>
      <protection/>
    </xf>
    <xf numFmtId="0" fontId="97" fillId="0" borderId="0" xfId="0" applyFont="1" applyAlignment="1">
      <alignment horizontal="center" vertical="top" wrapText="1"/>
    </xf>
    <xf numFmtId="0" fontId="112" fillId="0" borderId="0" xfId="0" applyFont="1" applyAlignment="1">
      <alignment horizontal="center" vertical="center" wrapText="1"/>
    </xf>
    <xf numFmtId="0" fontId="112" fillId="0" borderId="0" xfId="0" applyFont="1" applyAlignment="1">
      <alignment horizontal="left" vertical="top" wrapText="1"/>
    </xf>
    <xf numFmtId="0" fontId="90" fillId="0" borderId="34" xfId="0" applyFont="1" applyBorder="1" applyAlignment="1">
      <alignment horizontal="center" vertical="top" wrapText="1"/>
    </xf>
    <xf numFmtId="0" fontId="90" fillId="0" borderId="37" xfId="0" applyFont="1" applyBorder="1" applyAlignment="1">
      <alignment horizontal="center" vertical="top" wrapText="1"/>
    </xf>
    <xf numFmtId="0" fontId="90" fillId="0" borderId="20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 wrapText="1"/>
    </xf>
    <xf numFmtId="0" fontId="113" fillId="0" borderId="31" xfId="0" applyFont="1" applyBorder="1" applyAlignment="1">
      <alignment horizontal="center" vertical="center" wrapText="1"/>
    </xf>
    <xf numFmtId="0" fontId="113" fillId="0" borderId="28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89" fillId="0" borderId="65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91" fillId="0" borderId="31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0" borderId="28" xfId="0" applyFont="1" applyBorder="1" applyAlignment="1">
      <alignment horizontal="center" vertical="center" wrapText="1"/>
    </xf>
    <xf numFmtId="4" fontId="89" fillId="0" borderId="20" xfId="0" applyNumberFormat="1" applyFont="1" applyBorder="1" applyAlignment="1">
      <alignment horizontal="center" vertical="center" wrapText="1"/>
    </xf>
    <xf numFmtId="4" fontId="89" fillId="0" borderId="28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7" xfId="53" applyFont="1" applyBorder="1" applyAlignment="1">
      <alignment horizontal="center" vertical="top" wrapText="1"/>
      <protection/>
    </xf>
    <xf numFmtId="0" fontId="94" fillId="0" borderId="20" xfId="0" applyFont="1" applyBorder="1" applyAlignment="1">
      <alignment horizontal="justify" vertical="center" wrapText="1"/>
    </xf>
    <xf numFmtId="0" fontId="94" fillId="0" borderId="28" xfId="0" applyFont="1" applyBorder="1" applyAlignment="1">
      <alignment horizontal="justify" vertical="center" wrapText="1"/>
    </xf>
    <xf numFmtId="0" fontId="95" fillId="0" borderId="0" xfId="0" applyFont="1" applyAlignment="1">
      <alignment horizontal="center" vertical="top" wrapText="1"/>
    </xf>
    <xf numFmtId="0" fontId="94" fillId="0" borderId="20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94" fillId="0" borderId="65" xfId="0" applyFont="1" applyBorder="1" applyAlignment="1">
      <alignment horizontal="center" vertical="center" wrapText="1"/>
    </xf>
    <xf numFmtId="0" fontId="94" fillId="0" borderId="30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top"/>
    </xf>
    <xf numFmtId="0" fontId="89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top"/>
    </xf>
    <xf numFmtId="0" fontId="93" fillId="0" borderId="0" xfId="0" applyFont="1" applyAlignment="1">
      <alignment horizontal="left" vertical="top" wrapText="1"/>
    </xf>
    <xf numFmtId="0" fontId="93" fillId="0" borderId="20" xfId="0" applyFont="1" applyBorder="1" applyAlignment="1">
      <alignment horizontal="center" vertical="top" wrapText="1"/>
    </xf>
    <xf numFmtId="0" fontId="93" fillId="0" borderId="28" xfId="0" applyFont="1" applyBorder="1" applyAlignment="1">
      <alignment horizontal="center" vertical="top" wrapText="1"/>
    </xf>
    <xf numFmtId="0" fontId="93" fillId="0" borderId="36" xfId="0" applyFont="1" applyBorder="1" applyAlignment="1">
      <alignment horizontal="center" vertical="top" wrapText="1"/>
    </xf>
    <xf numFmtId="0" fontId="93" fillId="0" borderId="65" xfId="0" applyFont="1" applyBorder="1" applyAlignment="1">
      <alignment horizontal="center" vertical="top" wrapText="1"/>
    </xf>
    <xf numFmtId="0" fontId="93" fillId="0" borderId="30" xfId="0" applyFont="1" applyBorder="1" applyAlignment="1">
      <alignment horizontal="center" vertical="top" wrapText="1"/>
    </xf>
    <xf numFmtId="0" fontId="93" fillId="0" borderId="20" xfId="0" applyFont="1" applyBorder="1" applyAlignment="1">
      <alignment horizontal="justify" vertical="top" wrapText="1"/>
    </xf>
    <xf numFmtId="0" fontId="93" fillId="0" borderId="28" xfId="0" applyFont="1" applyBorder="1" applyAlignment="1">
      <alignment horizontal="justify" vertical="top" wrapText="1"/>
    </xf>
    <xf numFmtId="0" fontId="93" fillId="0" borderId="20" xfId="0" applyFont="1" applyBorder="1" applyAlignment="1">
      <alignment vertical="top" wrapText="1" shrinkToFit="1"/>
    </xf>
    <xf numFmtId="0" fontId="93" fillId="0" borderId="28" xfId="0" applyFont="1" applyBorder="1" applyAlignment="1">
      <alignment vertical="top" wrapText="1" shrinkToFit="1"/>
    </xf>
    <xf numFmtId="0" fontId="93" fillId="0" borderId="31" xfId="0" applyFont="1" applyBorder="1" applyAlignment="1">
      <alignment horizontal="center" vertical="top" wrapText="1"/>
    </xf>
    <xf numFmtId="0" fontId="93" fillId="0" borderId="31" xfId="0" applyFont="1" applyBorder="1" applyAlignment="1">
      <alignment horizontal="justify" vertical="top" wrapText="1"/>
    </xf>
    <xf numFmtId="0" fontId="93" fillId="0" borderId="18" xfId="0" applyFont="1" applyBorder="1" applyAlignment="1">
      <alignment vertical="top" wrapText="1" shrinkToFit="1"/>
    </xf>
    <xf numFmtId="0" fontId="93" fillId="0" borderId="48" xfId="0" applyFont="1" applyBorder="1" applyAlignment="1">
      <alignment vertical="top" wrapText="1" shrinkToFit="1"/>
    </xf>
    <xf numFmtId="0" fontId="93" fillId="0" borderId="32" xfId="0" applyFont="1" applyBorder="1" applyAlignment="1">
      <alignment vertical="top" wrapText="1" shrinkToFit="1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 wrapText="1"/>
    </xf>
    <xf numFmtId="0" fontId="91" fillId="0" borderId="20" xfId="0" applyFont="1" applyBorder="1" applyAlignment="1">
      <alignment horizontal="center" vertical="top" wrapText="1"/>
    </xf>
    <xf numFmtId="0" fontId="91" fillId="0" borderId="31" xfId="0" applyFont="1" applyBorder="1" applyAlignment="1">
      <alignment horizontal="center" vertical="top" wrapText="1"/>
    </xf>
    <xf numFmtId="0" fontId="91" fillId="0" borderId="28" xfId="0" applyFont="1" applyBorder="1" applyAlignment="1">
      <alignment horizontal="center" vertical="top" wrapText="1"/>
    </xf>
    <xf numFmtId="0" fontId="91" fillId="0" borderId="36" xfId="0" applyFont="1" applyBorder="1" applyAlignment="1">
      <alignment horizontal="center" vertical="top" wrapText="1"/>
    </xf>
    <xf numFmtId="0" fontId="91" fillId="0" borderId="65" xfId="0" applyFont="1" applyBorder="1" applyAlignment="1">
      <alignment horizontal="center" vertical="top" wrapText="1"/>
    </xf>
    <xf numFmtId="0" fontId="91" fillId="0" borderId="30" xfId="0" applyFont="1" applyBorder="1" applyAlignment="1">
      <alignment horizontal="center" vertical="top" wrapText="1"/>
    </xf>
    <xf numFmtId="0" fontId="91" fillId="0" borderId="20" xfId="0" applyFont="1" applyBorder="1" applyAlignment="1">
      <alignment horizontal="justify" vertical="center" wrapText="1"/>
    </xf>
    <xf numFmtId="0" fontId="91" fillId="0" borderId="28" xfId="0" applyFont="1" applyBorder="1" applyAlignment="1">
      <alignment horizontal="justify" vertical="center" wrapText="1"/>
    </xf>
    <xf numFmtId="0" fontId="91" fillId="0" borderId="20" xfId="0" applyFont="1" applyBorder="1" applyAlignment="1">
      <alignment horizontal="justify" vertical="top" wrapText="1"/>
    </xf>
    <xf numFmtId="0" fontId="91" fillId="0" borderId="28" xfId="0" applyFont="1" applyBorder="1" applyAlignment="1">
      <alignment horizontal="justify" vertical="top" wrapText="1"/>
    </xf>
    <xf numFmtId="0" fontId="114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top" wrapText="1"/>
    </xf>
    <xf numFmtId="0" fontId="90" fillId="0" borderId="36" xfId="0" applyFont="1" applyBorder="1" applyAlignment="1">
      <alignment horizontal="center" vertical="top" wrapText="1"/>
    </xf>
    <xf numFmtId="0" fontId="90" fillId="0" borderId="65" xfId="0" applyFont="1" applyBorder="1" applyAlignment="1">
      <alignment horizontal="center" vertical="top" wrapText="1"/>
    </xf>
    <xf numFmtId="0" fontId="90" fillId="0" borderId="30" xfId="0" applyFont="1" applyBorder="1" applyAlignment="1">
      <alignment horizontal="center" vertical="top" wrapText="1"/>
    </xf>
    <xf numFmtId="0" fontId="90" fillId="0" borderId="20" xfId="0" applyFont="1" applyBorder="1" applyAlignment="1">
      <alignment horizontal="center" vertical="top" wrapText="1"/>
    </xf>
    <xf numFmtId="0" fontId="90" fillId="0" borderId="31" xfId="0" applyFont="1" applyBorder="1" applyAlignment="1">
      <alignment horizontal="center" vertical="top" wrapText="1"/>
    </xf>
    <xf numFmtId="0" fontId="90" fillId="0" borderId="28" xfId="0" applyFont="1" applyBorder="1" applyAlignment="1">
      <alignment horizontal="center" vertical="top" wrapText="1"/>
    </xf>
    <xf numFmtId="0" fontId="95" fillId="0" borderId="0" xfId="0" applyFont="1" applyAlignment="1">
      <alignment horizontal="center" vertical="top"/>
    </xf>
    <xf numFmtId="0" fontId="90" fillId="0" borderId="20" xfId="0" applyFont="1" applyBorder="1" applyAlignment="1">
      <alignment horizontal="justify" vertical="top" wrapText="1"/>
    </xf>
    <xf numFmtId="0" fontId="90" fillId="0" borderId="28" xfId="0" applyFont="1" applyBorder="1" applyAlignment="1">
      <alignment horizontal="justify" vertical="top" wrapText="1"/>
    </xf>
    <xf numFmtId="0" fontId="90" fillId="0" borderId="36" xfId="0" applyFont="1" applyBorder="1" applyAlignment="1">
      <alignment horizontal="center" vertical="center" wrapText="1"/>
    </xf>
    <xf numFmtId="0" fontId="90" fillId="0" borderId="65" xfId="0" applyFont="1" applyBorder="1" applyAlignment="1">
      <alignment horizontal="center" vertical="center" wrapText="1"/>
    </xf>
    <xf numFmtId="0" fontId="90" fillId="0" borderId="30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top" wrapText="1"/>
    </xf>
    <xf numFmtId="0" fontId="99" fillId="0" borderId="31" xfId="0" applyFont="1" applyBorder="1" applyAlignment="1">
      <alignment horizontal="center" vertical="top" wrapText="1"/>
    </xf>
    <xf numFmtId="0" fontId="99" fillId="0" borderId="28" xfId="0" applyFont="1" applyBorder="1" applyAlignment="1">
      <alignment horizontal="center" vertical="top" wrapText="1"/>
    </xf>
    <xf numFmtId="0" fontId="99" fillId="0" borderId="20" xfId="0" applyFont="1" applyBorder="1" applyAlignment="1">
      <alignment horizontal="justify" vertical="top" wrapText="1"/>
    </xf>
    <xf numFmtId="0" fontId="99" fillId="0" borderId="31" xfId="0" applyFont="1" applyBorder="1" applyAlignment="1">
      <alignment horizontal="justify" vertical="top" wrapText="1"/>
    </xf>
    <xf numFmtId="0" fontId="99" fillId="0" borderId="28" xfId="0" applyFont="1" applyBorder="1" applyAlignment="1">
      <alignment horizontal="justify" vertical="top" wrapText="1"/>
    </xf>
    <xf numFmtId="0" fontId="100" fillId="0" borderId="36" xfId="0" applyFont="1" applyBorder="1" applyAlignment="1">
      <alignment horizontal="justify" vertical="center" wrapText="1"/>
    </xf>
    <xf numFmtId="0" fontId="100" fillId="0" borderId="30" xfId="0" applyFont="1" applyBorder="1" applyAlignment="1">
      <alignment horizontal="justify" vertical="center" wrapText="1"/>
    </xf>
    <xf numFmtId="0" fontId="100" fillId="0" borderId="36" xfId="0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Техподключения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Relationship Id="rId5" Type="http://schemas.openxmlformats.org/officeDocument/2006/relationships/image" Target="../media/image10.wmf" /><Relationship Id="rId6" Type="http://schemas.openxmlformats.org/officeDocument/2006/relationships/image" Target="../media/image1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Relationship Id="rId2" Type="http://schemas.openxmlformats.org/officeDocument/2006/relationships/image" Target="../media/image15.wmf" /><Relationship Id="rId3" Type="http://schemas.openxmlformats.org/officeDocument/2006/relationships/image" Target="../media/image16.wmf" /><Relationship Id="rId4" Type="http://schemas.openxmlformats.org/officeDocument/2006/relationships/image" Target="../media/image17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2838450</xdr:colOff>
      <xdr:row>9</xdr:row>
      <xdr:rowOff>428625</xdr:rowOff>
    </xdr:from>
    <xdr:to>
      <xdr:col>1</xdr:col>
      <xdr:colOff>3219450</xdr:colOff>
      <xdr:row>9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562350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9</xdr:row>
      <xdr:rowOff>514350</xdr:rowOff>
    </xdr:from>
    <xdr:to>
      <xdr:col>3</xdr:col>
      <xdr:colOff>619125</xdr:colOff>
      <xdr:row>9</xdr:row>
      <xdr:rowOff>723900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364807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2009775</xdr:colOff>
      <xdr:row>10</xdr:row>
      <xdr:rowOff>352425</xdr:rowOff>
    </xdr:from>
    <xdr:to>
      <xdr:col>1</xdr:col>
      <xdr:colOff>2400300</xdr:colOff>
      <xdr:row>10</xdr:row>
      <xdr:rowOff>590550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43243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400050</xdr:rowOff>
    </xdr:from>
    <xdr:to>
      <xdr:col>3</xdr:col>
      <xdr:colOff>285750</xdr:colOff>
      <xdr:row>10</xdr:row>
      <xdr:rowOff>704850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77050" y="43719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15</xdr:row>
      <xdr:rowOff>0</xdr:rowOff>
    </xdr:from>
    <xdr:to>
      <xdr:col>0</xdr:col>
      <xdr:colOff>1266825</xdr:colOff>
      <xdr:row>16</xdr:row>
      <xdr:rowOff>47625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5838825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4</xdr:col>
      <xdr:colOff>190500</xdr:colOff>
      <xdr:row>21</xdr:row>
      <xdr:rowOff>200025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8839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200025</xdr:rowOff>
    </xdr:from>
    <xdr:to>
      <xdr:col>4</xdr:col>
      <xdr:colOff>819150</xdr:colOff>
      <xdr:row>23</xdr:row>
      <xdr:rowOff>9525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9039225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38100</xdr:rowOff>
    </xdr:from>
    <xdr:to>
      <xdr:col>4</xdr:col>
      <xdr:colOff>819150</xdr:colOff>
      <xdr:row>24</xdr:row>
      <xdr:rowOff>19050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9277350"/>
          <a:ext cx="819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2962275</xdr:colOff>
      <xdr:row>24</xdr:row>
      <xdr:rowOff>0</xdr:rowOff>
    </xdr:from>
    <xdr:to>
      <xdr:col>4</xdr:col>
      <xdr:colOff>771525</xdr:colOff>
      <xdr:row>25</xdr:row>
      <xdr:rowOff>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9439275"/>
          <a:ext cx="809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523875</xdr:colOff>
      <xdr:row>26</xdr:row>
      <xdr:rowOff>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43950" y="9639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1543050</xdr:colOff>
      <xdr:row>15</xdr:row>
      <xdr:rowOff>104775</xdr:rowOff>
    </xdr:from>
    <xdr:to>
      <xdr:col>3</xdr:col>
      <xdr:colOff>2914650</xdr:colOff>
      <xdr:row>15</xdr:row>
      <xdr:rowOff>466725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34050" y="6486525"/>
          <a:ext cx="2924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190500</xdr:colOff>
      <xdr:row>19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90392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190500</xdr:colOff>
      <xdr:row>22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9639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200025</xdr:rowOff>
    </xdr:from>
    <xdr:to>
      <xdr:col>4</xdr:col>
      <xdr:colOff>819150</xdr:colOff>
      <xdr:row>24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9839325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38100</xdr:rowOff>
    </xdr:from>
    <xdr:to>
      <xdr:col>4</xdr:col>
      <xdr:colOff>819150</xdr:colOff>
      <xdr:row>25</xdr:row>
      <xdr:rowOff>19050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10077450"/>
          <a:ext cx="819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43950" y="10239375"/>
          <a:ext cx="819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523875</xdr:colOff>
      <xdr:row>27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43950" y="10439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15</xdr:row>
      <xdr:rowOff>171450</xdr:rowOff>
    </xdr:from>
    <xdr:to>
      <xdr:col>3</xdr:col>
      <xdr:colOff>2600325</xdr:colOff>
      <xdr:row>15</xdr:row>
      <xdr:rowOff>381000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6734175"/>
          <a:ext cx="2219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142875</xdr:colOff>
      <xdr:row>12</xdr:row>
      <xdr:rowOff>152400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50101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142875</xdr:colOff>
      <xdr:row>15</xdr:row>
      <xdr:rowOff>152400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60198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142875</xdr:colOff>
      <xdr:row>18</xdr:row>
      <xdr:rowOff>152400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724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142875</xdr:colOff>
      <xdr:row>21</xdr:row>
      <xdr:rowOff>152400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8172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81000" cy="238125"/>
    <xdr:sp>
      <xdr:nvSpPr>
        <xdr:cNvPr id="1" name="AutoShape 1" descr="http://internet.garant.ru/document/formula?revision=2132017&amp;document_id=71578114&amp;paragraph_id=1643&amp;number=0"/>
        <xdr:cNvSpPr>
          <a:spLocks noChangeAspect="1"/>
        </xdr:cNvSpPr>
      </xdr:nvSpPr>
      <xdr:spPr>
        <a:xfrm>
          <a:off x="0" y="217170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257175</xdr:colOff>
      <xdr:row>9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276225</xdr:colOff>
      <xdr:row>11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95850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7</xdr:row>
      <xdr:rowOff>447675</xdr:rowOff>
    </xdr:from>
    <xdr:to>
      <xdr:col>0</xdr:col>
      <xdr:colOff>1895475</xdr:colOff>
      <xdr:row>7</xdr:row>
      <xdr:rowOff>857250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114675"/>
          <a:ext cx="981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</xdr:row>
      <xdr:rowOff>409575</xdr:rowOff>
    </xdr:from>
    <xdr:to>
      <xdr:col>1</xdr:col>
      <xdr:colOff>1114425</xdr:colOff>
      <xdr:row>13</xdr:row>
      <xdr:rowOff>38100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1054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17</xdr:row>
      <xdr:rowOff>2019300</xdr:rowOff>
    </xdr:from>
    <xdr:to>
      <xdr:col>1</xdr:col>
      <xdr:colOff>1419225</xdr:colOff>
      <xdr:row>17</xdr:row>
      <xdr:rowOff>2028825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8515350"/>
          <a:ext cx="1219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2219325</xdr:colOff>
      <xdr:row>17</xdr:row>
      <xdr:rowOff>1552575</xdr:rowOff>
    </xdr:from>
    <xdr:to>
      <xdr:col>1</xdr:col>
      <xdr:colOff>3629025</xdr:colOff>
      <xdr:row>17</xdr:row>
      <xdr:rowOff>2028825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8048625"/>
          <a:ext cx="1409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33</xdr:row>
      <xdr:rowOff>628650</xdr:rowOff>
    </xdr:from>
    <xdr:to>
      <xdr:col>2</xdr:col>
      <xdr:colOff>1019175</xdr:colOff>
      <xdr:row>33</xdr:row>
      <xdr:rowOff>933450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19792950"/>
          <a:ext cx="695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sub_1822" TargetMode="External" /><Relationship Id="rId2" Type="http://schemas.openxmlformats.org/officeDocument/2006/relationships/drawing" Target="../drawings/drawing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C460"/>
  <sheetViews>
    <sheetView tabSelected="1" view="pageBreakPreview" zoomScaleSheetLayoutView="100" zoomScalePageLayoutView="0" workbookViewId="0" topLeftCell="A1">
      <selection activeCell="AC13" sqref="AC13"/>
    </sheetView>
  </sheetViews>
  <sheetFormatPr defaultColWidth="9.140625" defaultRowHeight="15"/>
  <cols>
    <col min="3" max="3" width="6.421875" style="0" customWidth="1"/>
    <col min="4" max="4" width="17.140625" style="0" customWidth="1"/>
    <col min="5" max="5" width="12.00390625" style="0" customWidth="1"/>
    <col min="6" max="6" width="14.7109375" style="0" customWidth="1"/>
    <col min="7" max="7" width="14.28125" style="0" customWidth="1"/>
    <col min="9" max="9" width="10.8515625" style="0" customWidth="1"/>
    <col min="10" max="10" width="14.8515625" style="0" customWidth="1"/>
    <col min="11" max="11" width="15.140625" style="0" customWidth="1"/>
    <col min="12" max="12" width="13.8515625" style="0" customWidth="1"/>
    <col min="13" max="13" width="5.7109375" style="0" customWidth="1"/>
    <col min="14" max="14" width="9.140625" style="0" customWidth="1"/>
    <col min="15" max="16" width="6.8515625" style="0" customWidth="1"/>
    <col min="17" max="17" width="8.00390625" style="0" customWidth="1"/>
    <col min="18" max="20" width="8.28125" style="0" customWidth="1"/>
    <col min="21" max="21" width="10.140625" style="0" customWidth="1"/>
    <col min="22" max="22" width="19.00390625" style="0" customWidth="1"/>
    <col min="23" max="23" width="9.421875" style="0" customWidth="1"/>
    <col min="24" max="24" width="11.140625" style="0" customWidth="1"/>
    <col min="27" max="27" width="8.421875" style="0" customWidth="1"/>
    <col min="28" max="28" width="8.421875" style="24" customWidth="1"/>
    <col min="29" max="29" width="9.140625" style="1" customWidth="1"/>
  </cols>
  <sheetData>
    <row r="1" ht="15"/>
    <row r="2" spans="1:28" ht="71.25" customHeight="1">
      <c r="A2" s="523" t="s">
        <v>409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21"/>
    </row>
    <row r="3" spans="1:29" ht="15" customHeight="1">
      <c r="A3" s="521" t="s">
        <v>5</v>
      </c>
      <c r="B3" s="521"/>
      <c r="C3" s="521"/>
      <c r="D3" s="521"/>
      <c r="E3" s="521"/>
      <c r="F3" s="521"/>
      <c r="G3" s="521"/>
      <c r="H3" s="521"/>
      <c r="I3" s="521"/>
      <c r="J3" s="521" t="s">
        <v>41</v>
      </c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 t="s">
        <v>6</v>
      </c>
      <c r="X3" s="521" t="s">
        <v>7</v>
      </c>
      <c r="Y3" s="521"/>
      <c r="Z3" s="521"/>
      <c r="AA3" s="522" t="s">
        <v>8</v>
      </c>
      <c r="AB3" s="22"/>
      <c r="AC3" s="521" t="s">
        <v>51</v>
      </c>
    </row>
    <row r="4" spans="1:29" ht="79.5" customHeight="1">
      <c r="A4" s="521" t="s">
        <v>36</v>
      </c>
      <c r="B4" s="521" t="s">
        <v>9</v>
      </c>
      <c r="C4" s="521" t="s">
        <v>37</v>
      </c>
      <c r="D4" s="521" t="s">
        <v>10</v>
      </c>
      <c r="E4" s="521" t="s">
        <v>11</v>
      </c>
      <c r="F4" s="521" t="s">
        <v>38</v>
      </c>
      <c r="G4" s="521" t="s">
        <v>39</v>
      </c>
      <c r="H4" s="521" t="s">
        <v>12</v>
      </c>
      <c r="I4" s="521" t="s">
        <v>13</v>
      </c>
      <c r="J4" s="521" t="s">
        <v>14</v>
      </c>
      <c r="K4" s="521" t="s">
        <v>15</v>
      </c>
      <c r="L4" s="521" t="s">
        <v>16</v>
      </c>
      <c r="M4" s="521" t="s">
        <v>17</v>
      </c>
      <c r="N4" s="521"/>
      <c r="O4" s="521"/>
      <c r="P4" s="521"/>
      <c r="Q4" s="521"/>
      <c r="R4" s="521"/>
      <c r="S4" s="521"/>
      <c r="T4" s="521"/>
      <c r="U4" s="521" t="s">
        <v>22</v>
      </c>
      <c r="V4" s="521" t="s">
        <v>18</v>
      </c>
      <c r="W4" s="521"/>
      <c r="X4" s="521" t="s">
        <v>23</v>
      </c>
      <c r="Y4" s="521" t="s">
        <v>24</v>
      </c>
      <c r="Z4" s="521" t="s">
        <v>25</v>
      </c>
      <c r="AA4" s="522"/>
      <c r="AB4" s="22"/>
      <c r="AC4" s="521"/>
    </row>
    <row r="5" spans="1:29" ht="70.5" customHeight="1">
      <c r="A5" s="521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4" t="s">
        <v>19</v>
      </c>
      <c r="N5" s="521" t="s">
        <v>20</v>
      </c>
      <c r="O5" s="521"/>
      <c r="P5" s="521"/>
      <c r="Q5" s="521" t="s">
        <v>21</v>
      </c>
      <c r="R5" s="521"/>
      <c r="S5" s="521"/>
      <c r="T5" s="521"/>
      <c r="U5" s="521"/>
      <c r="V5" s="521"/>
      <c r="W5" s="521"/>
      <c r="X5" s="521"/>
      <c r="Y5" s="521"/>
      <c r="Z5" s="521"/>
      <c r="AA5" s="522"/>
      <c r="AB5" s="22"/>
      <c r="AC5" s="521"/>
    </row>
    <row r="6" spans="1:29" ht="80.25" customHeight="1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4"/>
      <c r="N6" s="5" t="s">
        <v>26</v>
      </c>
      <c r="O6" s="5" t="s">
        <v>27</v>
      </c>
      <c r="P6" s="5" t="s">
        <v>28</v>
      </c>
      <c r="Q6" s="5" t="s">
        <v>42</v>
      </c>
      <c r="R6" s="5" t="s">
        <v>43</v>
      </c>
      <c r="S6" s="5" t="s">
        <v>44</v>
      </c>
      <c r="T6" s="5" t="s">
        <v>45</v>
      </c>
      <c r="U6" s="521"/>
      <c r="V6" s="521"/>
      <c r="W6" s="521"/>
      <c r="X6" s="521"/>
      <c r="Y6" s="521"/>
      <c r="Z6" s="521"/>
      <c r="AA6" s="522"/>
      <c r="AB6" s="22"/>
      <c r="AC6" s="521"/>
    </row>
    <row r="7" spans="1:29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6">
        <v>9</v>
      </c>
      <c r="J7" s="5">
        <v>10</v>
      </c>
      <c r="K7" s="5">
        <v>11</v>
      </c>
      <c r="L7" s="5">
        <v>12</v>
      </c>
      <c r="M7" s="16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19">
        <v>27</v>
      </c>
      <c r="AB7" s="22"/>
      <c r="AC7" s="29"/>
    </row>
    <row r="8" spans="1:29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"/>
      <c r="N8" s="6"/>
      <c r="O8" s="6"/>
      <c r="P8" s="6"/>
      <c r="Q8" s="9"/>
      <c r="R8" s="9"/>
      <c r="S8" s="9"/>
      <c r="T8" s="9"/>
      <c r="U8" s="9"/>
      <c r="V8" s="9"/>
      <c r="W8" s="9"/>
      <c r="X8" s="5" t="s">
        <v>29</v>
      </c>
      <c r="Y8" s="5" t="s">
        <v>29</v>
      </c>
      <c r="Z8" s="5" t="s">
        <v>29</v>
      </c>
      <c r="AA8" s="19" t="s">
        <v>30</v>
      </c>
      <c r="AB8" s="22"/>
      <c r="AC8" s="29">
        <f>I8*M8</f>
        <v>0</v>
      </c>
    </row>
    <row r="9" spans="1:29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7"/>
      <c r="N9" s="11"/>
      <c r="O9" s="11"/>
      <c r="P9" s="11"/>
      <c r="Q9" s="10"/>
      <c r="R9" s="10"/>
      <c r="S9" s="10"/>
      <c r="T9" s="10"/>
      <c r="U9" s="10"/>
      <c r="V9" s="9"/>
      <c r="W9" s="9"/>
      <c r="X9" s="5"/>
      <c r="Y9" s="5"/>
      <c r="Z9" s="5"/>
      <c r="AA9" s="19"/>
      <c r="AB9" s="22"/>
      <c r="AC9" s="29">
        <f>I9*M9</f>
        <v>0</v>
      </c>
    </row>
    <row r="10" spans="1:29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1"/>
      <c r="Q10" s="10"/>
      <c r="R10" s="10"/>
      <c r="S10" s="10"/>
      <c r="T10" s="10"/>
      <c r="U10" s="10"/>
      <c r="V10" s="9"/>
      <c r="W10" s="9"/>
      <c r="X10" s="5"/>
      <c r="Y10" s="5"/>
      <c r="Z10" s="5"/>
      <c r="AA10" s="19"/>
      <c r="AB10" s="22"/>
      <c r="AC10" s="29">
        <f>I10*M10</f>
        <v>0</v>
      </c>
    </row>
    <row r="11" spans="1:29" ht="15">
      <c r="A11" s="10"/>
      <c r="B11" s="10"/>
      <c r="C11" s="10"/>
      <c r="D11" s="34"/>
      <c r="E11" s="9"/>
      <c r="F11" s="9"/>
      <c r="G11" s="9"/>
      <c r="H11" s="9"/>
      <c r="I11" s="9"/>
      <c r="J11" s="9"/>
      <c r="K11" s="9"/>
      <c r="L11" s="9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5" t="s">
        <v>29</v>
      </c>
      <c r="Y11" s="5" t="s">
        <v>29</v>
      </c>
      <c r="Z11" s="5" t="s">
        <v>29</v>
      </c>
      <c r="AA11" s="5" t="s">
        <v>30</v>
      </c>
      <c r="AB11" s="22"/>
      <c r="AC11" s="29">
        <f>I11*M11</f>
        <v>0</v>
      </c>
    </row>
    <row r="12" spans="1:29" ht="15.75" thickBot="1">
      <c r="A12" s="17"/>
      <c r="B12" s="17"/>
      <c r="C12" s="17"/>
      <c r="D12" s="17"/>
      <c r="E12" s="9"/>
      <c r="F12" s="9"/>
      <c r="G12" s="9"/>
      <c r="H12" s="9"/>
      <c r="I12" s="9"/>
      <c r="J12" s="9"/>
      <c r="K12" s="9"/>
      <c r="L12" s="9"/>
      <c r="M12" s="11"/>
      <c r="N12" s="6"/>
      <c r="O12" s="6"/>
      <c r="P12" s="6"/>
      <c r="Q12" s="9"/>
      <c r="R12" s="9"/>
      <c r="S12" s="9"/>
      <c r="T12" s="9"/>
      <c r="U12" s="9"/>
      <c r="V12" s="9"/>
      <c r="W12" s="9"/>
      <c r="X12" s="5"/>
      <c r="Y12" s="5"/>
      <c r="Z12" s="5"/>
      <c r="AA12" s="5"/>
      <c r="AB12" s="22"/>
      <c r="AC12" s="30">
        <f>I12*M12</f>
        <v>0</v>
      </c>
    </row>
    <row r="13" spans="1:29" s="26" customFormat="1" ht="41.25" customHeight="1" thickBot="1">
      <c r="A13" s="526" t="s">
        <v>40</v>
      </c>
      <c r="B13" s="526"/>
      <c r="C13" s="526"/>
      <c r="D13" s="526"/>
      <c r="E13" s="526"/>
      <c r="F13" s="526"/>
      <c r="G13" s="526"/>
      <c r="H13" s="16" t="s">
        <v>29</v>
      </c>
      <c r="I13" s="16" t="s">
        <v>32</v>
      </c>
      <c r="J13" s="27"/>
      <c r="K13" s="16"/>
      <c r="L13" s="35"/>
      <c r="M13" s="37">
        <f>SUM(M8:M12)</f>
        <v>0</v>
      </c>
      <c r="N13" s="36"/>
      <c r="O13" s="18"/>
      <c r="P13" s="18"/>
      <c r="Q13" s="28"/>
      <c r="R13" s="28"/>
      <c r="S13" s="28"/>
      <c r="T13" s="28"/>
      <c r="U13" s="28"/>
      <c r="V13" s="18"/>
      <c r="W13" s="18"/>
      <c r="X13" s="16" t="s">
        <v>29</v>
      </c>
      <c r="Y13" s="16" t="s">
        <v>29</v>
      </c>
      <c r="Z13" s="16" t="s">
        <v>29</v>
      </c>
      <c r="AA13" s="16">
        <v>1</v>
      </c>
      <c r="AB13" s="23"/>
      <c r="AC13" s="31">
        <f>SUM(AC8:AC12)</f>
        <v>0</v>
      </c>
    </row>
    <row r="14" spans="1:29" ht="15">
      <c r="A14" s="527" t="s">
        <v>31</v>
      </c>
      <c r="B14" s="527"/>
      <c r="C14" s="527"/>
      <c r="D14" s="527"/>
      <c r="E14" s="527"/>
      <c r="F14" s="527"/>
      <c r="G14" s="527"/>
      <c r="H14" s="8" t="s">
        <v>29</v>
      </c>
      <c r="I14" s="8" t="s">
        <v>32</v>
      </c>
      <c r="J14" s="12"/>
      <c r="K14" s="12"/>
      <c r="L14" s="13"/>
      <c r="M14" s="13"/>
      <c r="N14" s="13"/>
      <c r="O14" s="13"/>
      <c r="P14" s="12"/>
      <c r="Q14" s="12"/>
      <c r="R14" s="12"/>
      <c r="S14" s="12"/>
      <c r="T14" s="12"/>
      <c r="U14" s="12"/>
      <c r="V14" s="12"/>
      <c r="W14" s="12"/>
      <c r="X14" s="8" t="s">
        <v>29</v>
      </c>
      <c r="Y14" s="8" t="s">
        <v>32</v>
      </c>
      <c r="Z14" s="8" t="s">
        <v>29</v>
      </c>
      <c r="AA14" s="20" t="s">
        <v>30</v>
      </c>
      <c r="AB14" s="22"/>
      <c r="AC14" s="32"/>
    </row>
    <row r="15" spans="1:29" ht="15">
      <c r="A15" s="525" t="s">
        <v>33</v>
      </c>
      <c r="B15" s="525"/>
      <c r="C15" s="525"/>
      <c r="D15" s="525"/>
      <c r="E15" s="525"/>
      <c r="F15" s="525"/>
      <c r="G15" s="525"/>
      <c r="H15" s="5" t="s">
        <v>29</v>
      </c>
      <c r="I15" s="5" t="s">
        <v>32</v>
      </c>
      <c r="J15" s="9"/>
      <c r="K15" s="9"/>
      <c r="L15" s="6"/>
      <c r="M15" s="6"/>
      <c r="N15" s="6"/>
      <c r="O15" s="6"/>
      <c r="P15" s="9"/>
      <c r="Q15" s="9"/>
      <c r="R15" s="9"/>
      <c r="S15" s="9"/>
      <c r="T15" s="9"/>
      <c r="U15" s="9"/>
      <c r="V15" s="9"/>
      <c r="W15" s="9"/>
      <c r="X15" s="5" t="s">
        <v>29</v>
      </c>
      <c r="Y15" s="5" t="s">
        <v>32</v>
      </c>
      <c r="Z15" s="5" t="s">
        <v>29</v>
      </c>
      <c r="AA15" s="19" t="s">
        <v>30</v>
      </c>
      <c r="AB15" s="22"/>
      <c r="AC15" s="29"/>
    </row>
    <row r="16" spans="1:29" ht="15">
      <c r="A16" s="525" t="s">
        <v>34</v>
      </c>
      <c r="B16" s="525"/>
      <c r="C16" s="525"/>
      <c r="D16" s="525"/>
      <c r="E16" s="525"/>
      <c r="F16" s="525"/>
      <c r="G16" s="525"/>
      <c r="H16" s="5" t="s">
        <v>29</v>
      </c>
      <c r="I16" s="5" t="s">
        <v>32</v>
      </c>
      <c r="J16" s="9"/>
      <c r="K16" s="9"/>
      <c r="L16" s="6"/>
      <c r="M16" s="6"/>
      <c r="N16" s="6"/>
      <c r="O16" s="6"/>
      <c r="P16" s="9"/>
      <c r="Q16" s="9"/>
      <c r="R16" s="9"/>
      <c r="S16" s="9"/>
      <c r="T16" s="9"/>
      <c r="U16" s="9"/>
      <c r="V16" s="9"/>
      <c r="W16" s="9"/>
      <c r="X16" s="5" t="s">
        <v>29</v>
      </c>
      <c r="Y16" s="5" t="s">
        <v>32</v>
      </c>
      <c r="Z16" s="5" t="s">
        <v>29</v>
      </c>
      <c r="AA16" s="19" t="s">
        <v>30</v>
      </c>
      <c r="AB16" s="22"/>
      <c r="AC16" s="29"/>
    </row>
    <row r="17" spans="1:29" ht="15">
      <c r="A17" s="525" t="s">
        <v>35</v>
      </c>
      <c r="B17" s="525"/>
      <c r="C17" s="525"/>
      <c r="D17" s="525"/>
      <c r="E17" s="525"/>
      <c r="F17" s="525"/>
      <c r="G17" s="525"/>
      <c r="H17" s="5" t="s">
        <v>29</v>
      </c>
      <c r="I17" s="5" t="s">
        <v>32</v>
      </c>
      <c r="J17" s="9"/>
      <c r="K17" s="9"/>
      <c r="L17" s="6"/>
      <c r="M17" s="6"/>
      <c r="N17" s="6"/>
      <c r="O17" s="6"/>
      <c r="P17" s="9"/>
      <c r="Q17" s="9"/>
      <c r="R17" s="9"/>
      <c r="S17" s="9"/>
      <c r="T17" s="9"/>
      <c r="U17" s="9"/>
      <c r="V17" s="9"/>
      <c r="W17" s="9"/>
      <c r="X17" s="5" t="s">
        <v>29</v>
      </c>
      <c r="Y17" s="5" t="s">
        <v>32</v>
      </c>
      <c r="Z17" s="5" t="s">
        <v>29</v>
      </c>
      <c r="AA17" s="19" t="s">
        <v>30</v>
      </c>
      <c r="AB17" s="22"/>
      <c r="AC17" s="29"/>
    </row>
    <row r="18" ht="15">
      <c r="A18" s="1"/>
    </row>
    <row r="19" spans="4:29" s="4" customFormat="1" ht="15.75">
      <c r="D19" s="15" t="s">
        <v>48</v>
      </c>
      <c r="E19" s="15" t="s">
        <v>49</v>
      </c>
      <c r="F19" s="15" t="s">
        <v>50</v>
      </c>
      <c r="AB19" s="25"/>
      <c r="AC19" s="33"/>
    </row>
    <row r="20" spans="4:29" s="4" customFormat="1" ht="15.75">
      <c r="D20" s="239"/>
      <c r="E20" s="239"/>
      <c r="F20" s="239"/>
      <c r="AB20" s="25"/>
      <c r="AC20" s="33"/>
    </row>
    <row r="21" spans="4:29" s="4" customFormat="1" ht="15.75">
      <c r="D21" s="239"/>
      <c r="E21" s="239"/>
      <c r="F21" s="239"/>
      <c r="AB21" s="25"/>
      <c r="AC21" s="33"/>
    </row>
    <row r="22" spans="1:9" ht="15.75">
      <c r="A22" s="1"/>
      <c r="D22" s="438" t="s">
        <v>607</v>
      </c>
      <c r="E22" s="308"/>
      <c r="F22" s="436" t="s">
        <v>608</v>
      </c>
      <c r="G22" s="308"/>
      <c r="H22" s="308"/>
      <c r="I22" s="300"/>
    </row>
    <row r="23" spans="4:9" ht="15.75">
      <c r="D23" s="316" t="s">
        <v>457</v>
      </c>
      <c r="E23" s="302"/>
      <c r="F23" s="316" t="s">
        <v>458</v>
      </c>
      <c r="G23" s="302"/>
      <c r="H23" s="302"/>
      <c r="I23" s="316" t="s">
        <v>459</v>
      </c>
    </row>
    <row r="24" ht="15">
      <c r="A24" s="1"/>
    </row>
    <row r="26" ht="15">
      <c r="A26" s="1"/>
    </row>
    <row r="28" ht="15">
      <c r="A28" s="1"/>
    </row>
    <row r="30" ht="15">
      <c r="A30" s="1"/>
    </row>
    <row r="32" ht="15">
      <c r="A32" s="1"/>
    </row>
    <row r="34" ht="15">
      <c r="A34" s="1"/>
    </row>
    <row r="36" ht="15">
      <c r="A36" s="1"/>
    </row>
    <row r="38" ht="15">
      <c r="A38" s="1"/>
    </row>
    <row r="40" ht="15">
      <c r="A40" s="1"/>
    </row>
    <row r="42" ht="15">
      <c r="A42" s="1"/>
    </row>
    <row r="44" ht="15">
      <c r="A44" s="1"/>
    </row>
    <row r="46" ht="15">
      <c r="A46" s="1"/>
    </row>
    <row r="48" ht="15">
      <c r="A48" s="1"/>
    </row>
    <row r="50" ht="15">
      <c r="A50" s="1"/>
    </row>
    <row r="52" ht="15">
      <c r="A52" s="1"/>
    </row>
    <row r="54" ht="15">
      <c r="A54" s="1"/>
    </row>
    <row r="56" ht="15">
      <c r="A56" s="1"/>
    </row>
    <row r="58" ht="15">
      <c r="A58" s="1"/>
    </row>
    <row r="60" ht="15">
      <c r="A60" s="1"/>
    </row>
    <row r="62" ht="15">
      <c r="A62" s="1"/>
    </row>
    <row r="64" ht="15">
      <c r="A64" s="1"/>
    </row>
    <row r="66" ht="15">
      <c r="A66" s="1"/>
    </row>
    <row r="68" ht="15">
      <c r="A68" s="1"/>
    </row>
    <row r="70" ht="15">
      <c r="A70" s="1"/>
    </row>
    <row r="72" ht="15">
      <c r="A72" s="1"/>
    </row>
    <row r="74" ht="15">
      <c r="A74" s="1"/>
    </row>
    <row r="76" ht="15">
      <c r="A76" s="1"/>
    </row>
    <row r="78" ht="15">
      <c r="A78" s="1"/>
    </row>
    <row r="80" ht="15">
      <c r="A80" s="1"/>
    </row>
    <row r="82" ht="15">
      <c r="A82" s="1"/>
    </row>
    <row r="84" ht="15">
      <c r="A84" s="1"/>
    </row>
    <row r="86" ht="15">
      <c r="A86" s="1"/>
    </row>
    <row r="88" ht="15">
      <c r="A88" s="1"/>
    </row>
    <row r="90" ht="15">
      <c r="A90" s="1"/>
    </row>
    <row r="92" ht="15">
      <c r="A92" s="1"/>
    </row>
    <row r="94" ht="15">
      <c r="A94" s="1"/>
    </row>
    <row r="96" ht="15">
      <c r="A96" s="1"/>
    </row>
    <row r="98" ht="15">
      <c r="A98" s="1"/>
    </row>
    <row r="100" ht="15">
      <c r="A100" s="1"/>
    </row>
    <row r="102" ht="15">
      <c r="A102" s="1"/>
    </row>
    <row r="104" ht="15">
      <c r="A104" s="1"/>
    </row>
    <row r="106" ht="15">
      <c r="A106" s="1"/>
    </row>
    <row r="108" ht="15">
      <c r="A108" s="1"/>
    </row>
    <row r="110" ht="15">
      <c r="A110" s="1"/>
    </row>
    <row r="112" ht="15">
      <c r="A112" s="1"/>
    </row>
    <row r="114" ht="15">
      <c r="A114" s="1"/>
    </row>
    <row r="116" ht="15">
      <c r="A116" s="1"/>
    </row>
    <row r="118" ht="15">
      <c r="A118" s="1"/>
    </row>
    <row r="120" ht="15">
      <c r="A120" s="1"/>
    </row>
    <row r="122" ht="15">
      <c r="A122" s="1"/>
    </row>
    <row r="124" ht="15">
      <c r="A124" s="1"/>
    </row>
    <row r="126" ht="15">
      <c r="A126" s="1"/>
    </row>
    <row r="128" ht="15">
      <c r="A128" s="1"/>
    </row>
    <row r="130" ht="15">
      <c r="A130" s="1"/>
    </row>
    <row r="132" ht="15">
      <c r="A132" s="1"/>
    </row>
    <row r="134" ht="15">
      <c r="A134" s="1"/>
    </row>
    <row r="136" ht="15">
      <c r="A136" s="1"/>
    </row>
    <row r="138" ht="15">
      <c r="A138" s="1"/>
    </row>
    <row r="140" ht="15">
      <c r="A140" s="1"/>
    </row>
    <row r="142" ht="15">
      <c r="A142" s="3"/>
    </row>
    <row r="144" ht="15">
      <c r="A144" s="3"/>
    </row>
    <row r="146" ht="15">
      <c r="A146" s="3"/>
    </row>
    <row r="148" ht="15">
      <c r="A148" s="3"/>
    </row>
    <row r="150" ht="15">
      <c r="A150" s="3"/>
    </row>
    <row r="152" ht="15">
      <c r="A152" s="3"/>
    </row>
    <row r="154" ht="15">
      <c r="A154" s="3"/>
    </row>
    <row r="156" ht="15">
      <c r="A156" s="3"/>
    </row>
    <row r="158" ht="15">
      <c r="A158" s="3"/>
    </row>
    <row r="160" ht="15">
      <c r="A160" s="3"/>
    </row>
    <row r="162" ht="15">
      <c r="A162" s="3"/>
    </row>
    <row r="164" ht="15">
      <c r="A164" s="3"/>
    </row>
    <row r="166" ht="15">
      <c r="A166" s="3"/>
    </row>
    <row r="168" ht="15">
      <c r="A168" s="3"/>
    </row>
    <row r="170" ht="15">
      <c r="A170" s="3"/>
    </row>
    <row r="172" ht="15">
      <c r="A172" s="3"/>
    </row>
    <row r="174" ht="15">
      <c r="A174" s="3"/>
    </row>
    <row r="176" ht="15">
      <c r="A176" s="3"/>
    </row>
    <row r="178" ht="15">
      <c r="A178" s="3"/>
    </row>
    <row r="180" ht="15">
      <c r="A180" s="3"/>
    </row>
    <row r="182" ht="15">
      <c r="A182" s="3"/>
    </row>
    <row r="184" ht="15">
      <c r="A184" s="3"/>
    </row>
    <row r="186" ht="15">
      <c r="A186" s="3"/>
    </row>
    <row r="188" ht="15">
      <c r="A188" s="3"/>
    </row>
    <row r="190" ht="15">
      <c r="A190" s="3"/>
    </row>
    <row r="192" ht="15">
      <c r="A192" s="3"/>
    </row>
    <row r="194" ht="15">
      <c r="A194" s="3"/>
    </row>
    <row r="196" ht="15">
      <c r="A196" s="3"/>
    </row>
    <row r="198" ht="15">
      <c r="A198" s="3"/>
    </row>
    <row r="200" ht="15">
      <c r="A200" s="3"/>
    </row>
    <row r="202" ht="15">
      <c r="A202" s="3"/>
    </row>
    <row r="204" ht="15">
      <c r="A204" s="3"/>
    </row>
    <row r="206" ht="15">
      <c r="A206" s="3"/>
    </row>
    <row r="208" ht="15">
      <c r="A208" s="3"/>
    </row>
    <row r="210" ht="15">
      <c r="A210" s="3"/>
    </row>
    <row r="212" ht="15">
      <c r="A212" s="3"/>
    </row>
    <row r="214" ht="15">
      <c r="A214" s="3"/>
    </row>
    <row r="216" ht="15">
      <c r="A216" s="3"/>
    </row>
    <row r="218" ht="15">
      <c r="A218" s="3"/>
    </row>
    <row r="220" ht="15">
      <c r="A220" s="3"/>
    </row>
    <row r="222" ht="15">
      <c r="A222" s="3"/>
    </row>
    <row r="224" ht="15">
      <c r="A224" s="3"/>
    </row>
    <row r="226" ht="15">
      <c r="A226" s="3"/>
    </row>
    <row r="228" ht="15">
      <c r="A228" s="3"/>
    </row>
    <row r="230" ht="15">
      <c r="A230" s="3"/>
    </row>
    <row r="232" ht="15">
      <c r="A232" s="3"/>
    </row>
    <row r="234" ht="15">
      <c r="A234" s="3"/>
    </row>
    <row r="236" ht="15">
      <c r="A236" s="3"/>
    </row>
    <row r="238" ht="15">
      <c r="A238" s="3"/>
    </row>
    <row r="240" ht="15">
      <c r="A240" s="3"/>
    </row>
    <row r="242" ht="15">
      <c r="A242" s="3"/>
    </row>
    <row r="244" ht="15">
      <c r="A244" s="3"/>
    </row>
    <row r="246" ht="15">
      <c r="A246" s="3"/>
    </row>
    <row r="248" ht="15">
      <c r="A248" s="3"/>
    </row>
    <row r="250" ht="15">
      <c r="A250" s="3"/>
    </row>
    <row r="252" ht="15">
      <c r="A252" s="3"/>
    </row>
    <row r="254" ht="15">
      <c r="A254" s="1"/>
    </row>
    <row r="256" ht="15">
      <c r="A256" s="3"/>
    </row>
    <row r="258" ht="15">
      <c r="A258" s="1"/>
    </row>
    <row r="260" ht="15">
      <c r="A260" s="1"/>
    </row>
    <row r="262" ht="15">
      <c r="A262" s="1"/>
    </row>
    <row r="264" ht="15">
      <c r="A264" s="3"/>
    </row>
    <row r="266" ht="15">
      <c r="A266" s="3"/>
    </row>
    <row r="268" ht="15">
      <c r="A268" s="3"/>
    </row>
    <row r="270" ht="15">
      <c r="A270" s="3"/>
    </row>
    <row r="272" ht="15">
      <c r="A272" s="3"/>
    </row>
    <row r="274" ht="15">
      <c r="A274" s="3"/>
    </row>
    <row r="276" ht="15">
      <c r="A276" s="3"/>
    </row>
    <row r="278" ht="15">
      <c r="A278" s="3"/>
    </row>
    <row r="280" ht="15">
      <c r="A280" s="3"/>
    </row>
    <row r="282" ht="15">
      <c r="A282" s="3"/>
    </row>
    <row r="284" ht="15">
      <c r="A284" s="3"/>
    </row>
    <row r="286" ht="15">
      <c r="A286" s="1"/>
    </row>
    <row r="288" ht="15">
      <c r="A288" s="1"/>
    </row>
    <row r="290" ht="15">
      <c r="A290" s="1"/>
    </row>
    <row r="292" ht="15">
      <c r="A292" s="1"/>
    </row>
    <row r="294" ht="15">
      <c r="A294" s="3"/>
    </row>
    <row r="296" ht="15">
      <c r="A296" s="1"/>
    </row>
    <row r="298" ht="15">
      <c r="A298" s="3"/>
    </row>
    <row r="300" ht="15">
      <c r="A300" s="1"/>
    </row>
    <row r="302" ht="15">
      <c r="A302" s="1"/>
    </row>
    <row r="304" ht="15">
      <c r="A304" s="1"/>
    </row>
    <row r="306" ht="15">
      <c r="A306" s="3"/>
    </row>
    <row r="308" ht="15">
      <c r="A308" s="3"/>
    </row>
    <row r="310" ht="15">
      <c r="A310" s="3"/>
    </row>
    <row r="312" ht="15">
      <c r="A312" s="3"/>
    </row>
    <row r="314" ht="15">
      <c r="A314" s="3"/>
    </row>
    <row r="316" ht="15">
      <c r="A316" s="3"/>
    </row>
    <row r="318" ht="15">
      <c r="A318" s="3"/>
    </row>
    <row r="320" ht="15">
      <c r="A320" s="3"/>
    </row>
    <row r="322" ht="15">
      <c r="A322" s="3"/>
    </row>
    <row r="324" ht="15">
      <c r="A324" s="3"/>
    </row>
    <row r="326" ht="15">
      <c r="A326" s="3"/>
    </row>
    <row r="328" ht="15">
      <c r="A328" s="1"/>
    </row>
    <row r="330" ht="15">
      <c r="A330" s="1"/>
    </row>
    <row r="332" ht="15">
      <c r="A332" s="1"/>
    </row>
    <row r="334" ht="15">
      <c r="A334" s="1"/>
    </row>
    <row r="336" ht="15">
      <c r="A336" s="3"/>
    </row>
    <row r="338" ht="15">
      <c r="A338" s="1"/>
    </row>
    <row r="340" ht="15">
      <c r="A340" s="3"/>
    </row>
    <row r="342" ht="15">
      <c r="A342" s="1"/>
    </row>
    <row r="344" ht="15">
      <c r="A344" s="1"/>
    </row>
    <row r="346" ht="15">
      <c r="A346" s="1"/>
    </row>
    <row r="348" ht="15">
      <c r="A348" s="3"/>
    </row>
    <row r="350" ht="15">
      <c r="A350" s="3"/>
    </row>
    <row r="352" ht="15">
      <c r="A352" s="3"/>
    </row>
    <row r="354" ht="15">
      <c r="A354" s="3"/>
    </row>
    <row r="356" ht="15">
      <c r="A356" s="3"/>
    </row>
    <row r="358" ht="15">
      <c r="A358" s="3"/>
    </row>
    <row r="360" ht="15">
      <c r="A360" s="3"/>
    </row>
    <row r="362" ht="15">
      <c r="A362" s="3"/>
    </row>
    <row r="364" ht="15">
      <c r="A364" s="3"/>
    </row>
    <row r="366" ht="15">
      <c r="A366" s="3"/>
    </row>
    <row r="368" ht="15">
      <c r="A368" s="3"/>
    </row>
    <row r="370" ht="15">
      <c r="A370" s="1"/>
    </row>
    <row r="372" ht="15">
      <c r="A372" s="1"/>
    </row>
    <row r="374" ht="15">
      <c r="A374" s="1"/>
    </row>
    <row r="376" ht="15">
      <c r="A376" s="1"/>
    </row>
    <row r="378" ht="15">
      <c r="A378" s="3"/>
    </row>
    <row r="380" ht="15">
      <c r="A380" s="1"/>
    </row>
    <row r="382" ht="15">
      <c r="A382" s="3"/>
    </row>
    <row r="384" ht="15">
      <c r="A384" s="1"/>
    </row>
    <row r="386" ht="15">
      <c r="A386" s="1"/>
    </row>
    <row r="388" ht="15">
      <c r="A388" s="1"/>
    </row>
    <row r="390" ht="15">
      <c r="A390" s="3"/>
    </row>
    <row r="392" ht="15">
      <c r="A392" s="3"/>
    </row>
    <row r="394" ht="15">
      <c r="A394" s="3"/>
    </row>
    <row r="396" ht="15">
      <c r="A396" s="3"/>
    </row>
    <row r="398" ht="15">
      <c r="A398" s="3"/>
    </row>
    <row r="400" ht="15">
      <c r="A400" s="3"/>
    </row>
    <row r="402" ht="15">
      <c r="A402" s="3"/>
    </row>
    <row r="404" ht="15">
      <c r="A404" s="3"/>
    </row>
    <row r="406" ht="15">
      <c r="A406" s="3"/>
    </row>
    <row r="408" ht="15">
      <c r="A408" s="3"/>
    </row>
    <row r="410" ht="15">
      <c r="A410" s="3"/>
    </row>
    <row r="412" ht="15">
      <c r="A412" s="1"/>
    </row>
    <row r="414" ht="15">
      <c r="A414" s="1"/>
    </row>
    <row r="416" ht="15">
      <c r="A416" s="1"/>
    </row>
    <row r="418" ht="15">
      <c r="A418" s="1"/>
    </row>
    <row r="420" ht="15">
      <c r="A420" s="3"/>
    </row>
    <row r="422" ht="15">
      <c r="A422" s="1"/>
    </row>
    <row r="424" ht="15">
      <c r="A424" s="3"/>
    </row>
    <row r="426" ht="15">
      <c r="A426" s="1"/>
    </row>
    <row r="428" ht="15">
      <c r="A428" s="1"/>
    </row>
    <row r="430" ht="15">
      <c r="A430" s="1"/>
    </row>
    <row r="432" ht="15">
      <c r="A432" s="3"/>
    </row>
    <row r="434" ht="15">
      <c r="A434" s="3"/>
    </row>
    <row r="436" ht="15">
      <c r="A436" s="3"/>
    </row>
    <row r="438" ht="15">
      <c r="A438" s="3"/>
    </row>
    <row r="440" ht="15">
      <c r="A440" s="3"/>
    </row>
    <row r="442" ht="15">
      <c r="A442" s="3"/>
    </row>
    <row r="444" ht="15">
      <c r="A444" s="3"/>
    </row>
    <row r="446" ht="15">
      <c r="A446" s="3"/>
    </row>
    <row r="448" ht="15">
      <c r="A448" s="3"/>
    </row>
    <row r="450" ht="15">
      <c r="A450" s="3"/>
    </row>
    <row r="452" ht="15">
      <c r="A452" s="3"/>
    </row>
    <row r="454" ht="15">
      <c r="A454" s="1"/>
    </row>
    <row r="456" ht="15">
      <c r="A456" s="1"/>
    </row>
    <row r="458" ht="15">
      <c r="A458" s="1"/>
    </row>
    <row r="460" ht="15">
      <c r="A460" s="1"/>
    </row>
  </sheetData>
  <sheetProtection/>
  <mergeCells count="33">
    <mergeCell ref="A3:I3"/>
    <mergeCell ref="J3:V3"/>
    <mergeCell ref="A15:G15"/>
    <mergeCell ref="A16:G16"/>
    <mergeCell ref="A17:G17"/>
    <mergeCell ref="G4:G6"/>
    <mergeCell ref="H4:H6"/>
    <mergeCell ref="I4:I6"/>
    <mergeCell ref="A13:G13"/>
    <mergeCell ref="A14:G14"/>
    <mergeCell ref="X4:X6"/>
    <mergeCell ref="W3:W6"/>
    <mergeCell ref="M5:M6"/>
    <mergeCell ref="X3:Z3"/>
    <mergeCell ref="N5:P5"/>
    <mergeCell ref="M4:T4"/>
    <mergeCell ref="Q5:T5"/>
    <mergeCell ref="AC3:AC6"/>
    <mergeCell ref="Y4:Y6"/>
    <mergeCell ref="Z4:Z6"/>
    <mergeCell ref="AA3:AA6"/>
    <mergeCell ref="A2:AA2"/>
    <mergeCell ref="J4:J6"/>
    <mergeCell ref="K4:K6"/>
    <mergeCell ref="L4:L6"/>
    <mergeCell ref="U4:U6"/>
    <mergeCell ref="V4:V6"/>
    <mergeCell ref="A4:A6"/>
    <mergeCell ref="B4:B6"/>
    <mergeCell ref="C4:C6"/>
    <mergeCell ref="D4:D6"/>
    <mergeCell ref="E4:E6"/>
    <mergeCell ref="F4:F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IV34"/>
  <sheetViews>
    <sheetView view="pageBreakPreview" zoomScaleNormal="70" zoomScaleSheetLayoutView="100" zoomScalePageLayoutView="0" workbookViewId="0" topLeftCell="A1">
      <pane ySplit="7" topLeftCell="A35" activePane="bottomLeft" state="frozen"/>
      <selection pane="topLeft" activeCell="A1" sqref="A1"/>
      <selection pane="bottomLeft" activeCell="F23" sqref="F23"/>
    </sheetView>
  </sheetViews>
  <sheetFormatPr defaultColWidth="9.140625" defaultRowHeight="15" outlineLevelRow="1"/>
  <cols>
    <col min="1" max="1" width="60.57421875" style="149" customWidth="1"/>
    <col min="2" max="2" width="29.00390625" style="149" customWidth="1"/>
    <col min="3" max="3" width="14.140625" style="518" customWidth="1"/>
    <col min="4" max="4" width="34.00390625" style="150" customWidth="1"/>
    <col min="5" max="5" width="56.421875" style="0" customWidth="1"/>
    <col min="6" max="6" width="19.57421875" style="150" customWidth="1"/>
    <col min="7" max="7" width="17.7109375" style="150" customWidth="1"/>
    <col min="8" max="8" width="8.8515625" style="0" customWidth="1"/>
  </cols>
  <sheetData>
    <row r="1" spans="1:8" ht="15.75" customHeight="1">
      <c r="A1" s="570" t="s">
        <v>305</v>
      </c>
      <c r="B1" s="570"/>
      <c r="C1" s="570"/>
      <c r="D1" s="570"/>
      <c r="E1" s="54"/>
      <c r="F1" s="464"/>
      <c r="G1" s="464"/>
      <c r="H1" s="54"/>
    </row>
    <row r="2" spans="1:8" ht="17.25" customHeight="1">
      <c r="A2" s="571" t="s">
        <v>306</v>
      </c>
      <c r="B2" s="571"/>
      <c r="C2" s="571"/>
      <c r="D2" s="571"/>
      <c r="E2" s="61"/>
      <c r="F2" s="465"/>
      <c r="G2" s="465"/>
      <c r="H2" s="61"/>
    </row>
    <row r="3" spans="1:8" ht="12.75" customHeight="1">
      <c r="A3" s="467"/>
      <c r="B3" s="467"/>
      <c r="C3" s="515"/>
      <c r="D3" s="467"/>
      <c r="E3" s="61"/>
      <c r="F3" s="465"/>
      <c r="G3" s="465"/>
      <c r="H3" s="61"/>
    </row>
    <row r="4" spans="1:8" ht="15.75">
      <c r="A4" s="469" t="s">
        <v>410</v>
      </c>
      <c r="B4" s="462" t="s">
        <v>617</v>
      </c>
      <c r="C4" s="516"/>
      <c r="D4" s="465"/>
      <c r="E4" s="465"/>
      <c r="F4" s="465"/>
      <c r="G4" s="465"/>
      <c r="H4" s="465"/>
    </row>
    <row r="5" spans="1:8" ht="15.75">
      <c r="A5" s="470" t="s">
        <v>4</v>
      </c>
      <c r="B5" s="65"/>
      <c r="C5" s="517"/>
      <c r="D5" s="465"/>
      <c r="E5" s="465"/>
      <c r="F5" s="465"/>
      <c r="G5" s="465"/>
      <c r="H5" s="465"/>
    </row>
    <row r="6" ht="10.5" customHeight="1"/>
    <row r="7" spans="1:7" s="282" customFormat="1" ht="36.75" customHeight="1">
      <c r="A7" s="468" t="s">
        <v>56</v>
      </c>
      <c r="B7" s="468" t="s">
        <v>307</v>
      </c>
      <c r="C7" s="338" t="s">
        <v>308</v>
      </c>
      <c r="D7" s="468" t="s">
        <v>63</v>
      </c>
      <c r="F7" s="489"/>
      <c r="G7" s="489"/>
    </row>
    <row r="8" spans="1:7" s="107" customFormat="1" ht="49.5" customHeight="1" outlineLevel="1">
      <c r="A8" s="283" t="s">
        <v>609</v>
      </c>
      <c r="B8" s="468">
        <v>1</v>
      </c>
      <c r="C8" s="519"/>
      <c r="D8" s="284" t="s">
        <v>610</v>
      </c>
      <c r="E8" s="490"/>
      <c r="F8" s="491"/>
      <c r="G8" s="491"/>
    </row>
    <row r="9" spans="1:7" s="107" customFormat="1" ht="27" customHeight="1" outlineLevel="1">
      <c r="A9" s="283" t="s">
        <v>426</v>
      </c>
      <c r="B9" s="468">
        <v>4</v>
      </c>
      <c r="C9" s="334"/>
      <c r="D9" s="284" t="s">
        <v>611</v>
      </c>
      <c r="E9" s="492"/>
      <c r="F9" s="491"/>
      <c r="G9" s="491"/>
    </row>
    <row r="10" spans="1:9" s="107" customFormat="1" ht="39.75" customHeight="1">
      <c r="A10" s="283" t="s">
        <v>427</v>
      </c>
      <c r="B10" s="468">
        <v>2</v>
      </c>
      <c r="C10" s="496">
        <v>0.8677966101694915</v>
      </c>
      <c r="D10" s="284" t="s">
        <v>344</v>
      </c>
      <c r="F10" s="491"/>
      <c r="G10" s="491"/>
      <c r="I10" s="59"/>
    </row>
    <row r="11" spans="1:7" s="107" customFormat="1" ht="42.75" customHeight="1">
      <c r="A11" s="285" t="s">
        <v>428</v>
      </c>
      <c r="B11" s="468">
        <v>3</v>
      </c>
      <c r="C11" s="497">
        <v>0.03615819209039548</v>
      </c>
      <c r="D11" s="284" t="s">
        <v>344</v>
      </c>
      <c r="F11" s="491"/>
      <c r="G11" s="491"/>
    </row>
    <row r="12" spans="1:7" s="107" customFormat="1" ht="42.75" customHeight="1">
      <c r="A12" s="283" t="s">
        <v>429</v>
      </c>
      <c r="B12" s="468">
        <v>12</v>
      </c>
      <c r="C12" s="334">
        <v>1</v>
      </c>
      <c r="D12" s="284" t="s">
        <v>344</v>
      </c>
      <c r="E12" s="286"/>
      <c r="F12" s="493"/>
      <c r="G12" s="491"/>
    </row>
    <row r="13" spans="1:8" s="107" customFormat="1" ht="41.25" customHeight="1">
      <c r="A13" s="283" t="s">
        <v>612</v>
      </c>
      <c r="B13" s="468">
        <v>11</v>
      </c>
      <c r="C13" s="334"/>
      <c r="D13" s="567" t="s">
        <v>345</v>
      </c>
      <c r="F13" s="491"/>
      <c r="G13" s="491"/>
      <c r="H13" s="287"/>
    </row>
    <row r="14" spans="1:8" s="107" customFormat="1" ht="33" customHeight="1">
      <c r="A14" s="288" t="s">
        <v>431</v>
      </c>
      <c r="B14" s="468" t="s">
        <v>309</v>
      </c>
      <c r="C14" s="334"/>
      <c r="D14" s="568"/>
      <c r="F14" s="491"/>
      <c r="G14" s="491"/>
      <c r="H14" s="287"/>
    </row>
    <row r="15" spans="1:8" s="335" customFormat="1" ht="33" customHeight="1">
      <c r="A15" s="333" t="s">
        <v>432</v>
      </c>
      <c r="B15" s="338" t="s">
        <v>309</v>
      </c>
      <c r="C15" s="334"/>
      <c r="D15" s="568"/>
      <c r="F15" s="494"/>
      <c r="G15" s="334"/>
      <c r="H15" s="336"/>
    </row>
    <row r="16" spans="1:8" s="107" customFormat="1" ht="33" customHeight="1">
      <c r="A16" s="288" t="s">
        <v>433</v>
      </c>
      <c r="B16" s="468" t="s">
        <v>309</v>
      </c>
      <c r="C16" s="334"/>
      <c r="D16" s="568"/>
      <c r="F16" s="491"/>
      <c r="G16" s="493"/>
      <c r="H16" s="289"/>
    </row>
    <row r="17" spans="1:7" s="107" customFormat="1" ht="33" customHeight="1">
      <c r="A17" s="288" t="s">
        <v>434</v>
      </c>
      <c r="B17" s="468" t="s">
        <v>309</v>
      </c>
      <c r="C17" s="334"/>
      <c r="D17" s="568"/>
      <c r="F17" s="491"/>
      <c r="G17" s="491"/>
    </row>
    <row r="18" spans="1:7" s="335" customFormat="1" ht="33" customHeight="1">
      <c r="A18" s="333" t="s">
        <v>435</v>
      </c>
      <c r="B18" s="338" t="s">
        <v>310</v>
      </c>
      <c r="C18" s="334"/>
      <c r="D18" s="568"/>
      <c r="F18" s="494"/>
      <c r="G18" s="494"/>
    </row>
    <row r="19" spans="1:7" s="335" customFormat="1" ht="33" customHeight="1">
      <c r="A19" s="333" t="s">
        <v>436</v>
      </c>
      <c r="B19" s="338" t="s">
        <v>310</v>
      </c>
      <c r="C19" s="334"/>
      <c r="D19" s="569"/>
      <c r="F19" s="494"/>
      <c r="G19" s="494"/>
    </row>
    <row r="20" spans="1:7" s="107" customFormat="1" ht="36" customHeight="1">
      <c r="A20" s="283" t="s">
        <v>437</v>
      </c>
      <c r="B20" s="468" t="s">
        <v>311</v>
      </c>
      <c r="C20" s="334"/>
      <c r="D20" s="284"/>
      <c r="F20" s="495"/>
      <c r="G20" s="495"/>
    </row>
    <row r="21" spans="1:7" s="107" customFormat="1" ht="69.75" customHeight="1">
      <c r="A21" s="283" t="s">
        <v>438</v>
      </c>
      <c r="B21" s="468" t="s">
        <v>311</v>
      </c>
      <c r="C21" s="334">
        <v>0</v>
      </c>
      <c r="D21" s="284" t="s">
        <v>613</v>
      </c>
      <c r="E21" s="291"/>
      <c r="F21" s="496"/>
      <c r="G21" s="496"/>
    </row>
    <row r="22" spans="1:7" s="107" customFormat="1" ht="53.25" customHeight="1">
      <c r="A22" s="283" t="s">
        <v>439</v>
      </c>
      <c r="B22" s="468" t="s">
        <v>311</v>
      </c>
      <c r="C22" s="334">
        <v>0</v>
      </c>
      <c r="D22" s="284" t="s">
        <v>614</v>
      </c>
      <c r="E22" s="291"/>
      <c r="F22" s="497"/>
      <c r="G22" s="496"/>
    </row>
    <row r="23" spans="1:7" s="107" customFormat="1" ht="66.75" customHeight="1">
      <c r="A23" s="283" t="s">
        <v>440</v>
      </c>
      <c r="B23" s="468" t="s">
        <v>311</v>
      </c>
      <c r="C23" s="334"/>
      <c r="D23" s="284"/>
      <c r="F23" s="495"/>
      <c r="G23" s="495"/>
    </row>
    <row r="24" spans="1:8" s="107" customFormat="1" ht="72" customHeight="1">
      <c r="A24" s="283" t="s">
        <v>615</v>
      </c>
      <c r="B24" s="468" t="s">
        <v>311</v>
      </c>
      <c r="C24" s="334">
        <v>0</v>
      </c>
      <c r="D24" s="284" t="s">
        <v>616</v>
      </c>
      <c r="E24" s="344"/>
      <c r="F24" s="334"/>
      <c r="G24" s="334"/>
      <c r="H24" s="337"/>
    </row>
    <row r="25" spans="1:8" s="107" customFormat="1" ht="79.5" customHeight="1">
      <c r="A25" s="283" t="s">
        <v>470</v>
      </c>
      <c r="B25" s="468" t="s">
        <v>311</v>
      </c>
      <c r="C25" s="334"/>
      <c r="D25" s="498" t="s">
        <v>361</v>
      </c>
      <c r="F25" s="495"/>
      <c r="G25" s="499"/>
      <c r="H25" s="344"/>
    </row>
    <row r="26" spans="1:7" s="107" customFormat="1" ht="111" customHeight="1">
      <c r="A26" s="283" t="s">
        <v>469</v>
      </c>
      <c r="B26" s="468" t="s">
        <v>311</v>
      </c>
      <c r="C26" s="334">
        <v>0</v>
      </c>
      <c r="D26" s="345" t="s">
        <v>598</v>
      </c>
      <c r="E26" s="500"/>
      <c r="F26" s="334"/>
      <c r="G26" s="495"/>
    </row>
    <row r="27" spans="1:256" ht="15.75">
      <c r="A27" s="457"/>
      <c r="B27" s="501"/>
      <c r="C27" s="342"/>
      <c r="D27" s="502"/>
      <c r="E27" s="503"/>
      <c r="F27" s="342"/>
      <c r="G27" s="504"/>
      <c r="H27" s="457"/>
      <c r="I27" s="501"/>
      <c r="J27" s="455"/>
      <c r="K27" s="502"/>
      <c r="L27" s="503"/>
      <c r="M27" s="342"/>
      <c r="N27" s="505"/>
      <c r="O27" s="457"/>
      <c r="P27" s="501"/>
      <c r="Q27" s="455"/>
      <c r="R27" s="502"/>
      <c r="S27" s="503"/>
      <c r="T27" s="342"/>
      <c r="U27" s="505"/>
      <c r="V27" s="457"/>
      <c r="W27" s="501"/>
      <c r="X27" s="455"/>
      <c r="Y27" s="502"/>
      <c r="Z27" s="503"/>
      <c r="AA27" s="342"/>
      <c r="AB27" s="505"/>
      <c r="AC27" s="457"/>
      <c r="AD27" s="501"/>
      <c r="AE27" s="455"/>
      <c r="AF27" s="502"/>
      <c r="AG27" s="503"/>
      <c r="AH27" s="342"/>
      <c r="AI27" s="505"/>
      <c r="AJ27" s="457"/>
      <c r="AK27" s="501"/>
      <c r="AL27" s="455"/>
      <c r="AM27" s="502"/>
      <c r="AN27" s="503"/>
      <c r="AO27" s="342"/>
      <c r="AP27" s="505"/>
      <c r="AQ27" s="457"/>
      <c r="AR27" s="501"/>
      <c r="AS27" s="455"/>
      <c r="AT27" s="502"/>
      <c r="AU27" s="503"/>
      <c r="AV27" s="342"/>
      <c r="AW27" s="505"/>
      <c r="AX27" s="457"/>
      <c r="AY27" s="501"/>
      <c r="AZ27" s="455"/>
      <c r="BA27" s="502"/>
      <c r="BB27" s="503"/>
      <c r="BC27" s="342"/>
      <c r="BD27" s="505"/>
      <c r="BE27" s="457"/>
      <c r="BF27" s="501"/>
      <c r="BG27" s="455"/>
      <c r="BH27" s="502"/>
      <c r="BI27" s="503"/>
      <c r="BJ27" s="342"/>
      <c r="BK27" s="505"/>
      <c r="BL27" s="457"/>
      <c r="BM27" s="501"/>
      <c r="BN27" s="455"/>
      <c r="BO27" s="502"/>
      <c r="BP27" s="503"/>
      <c r="BQ27" s="342"/>
      <c r="BR27" s="505"/>
      <c r="BS27" s="457"/>
      <c r="BT27" s="501"/>
      <c r="BU27" s="455"/>
      <c r="BV27" s="502"/>
      <c r="BW27" s="503"/>
      <c r="BX27" s="342"/>
      <c r="BY27" s="505"/>
      <c r="BZ27" s="457"/>
      <c r="CA27" s="501"/>
      <c r="CB27" s="455"/>
      <c r="CC27" s="502"/>
      <c r="CD27" s="503"/>
      <c r="CE27" s="342"/>
      <c r="CF27" s="505"/>
      <c r="CG27" s="457"/>
      <c r="CH27" s="501"/>
      <c r="CI27" s="455"/>
      <c r="CJ27" s="502"/>
      <c r="CK27" s="503"/>
      <c r="CL27" s="342"/>
      <c r="CM27" s="505"/>
      <c r="CN27" s="457"/>
      <c r="CO27" s="501"/>
      <c r="CP27" s="455"/>
      <c r="CQ27" s="502"/>
      <c r="CR27" s="503"/>
      <c r="CS27" s="342"/>
      <c r="CT27" s="505"/>
      <c r="CU27" s="457"/>
      <c r="CV27" s="501"/>
      <c r="CW27" s="455"/>
      <c r="CX27" s="502"/>
      <c r="CY27" s="503"/>
      <c r="CZ27" s="342"/>
      <c r="DA27" s="505"/>
      <c r="DB27" s="457"/>
      <c r="DC27" s="501"/>
      <c r="DD27" s="455"/>
      <c r="DE27" s="502"/>
      <c r="DF27" s="503"/>
      <c r="DG27" s="342"/>
      <c r="DH27" s="505"/>
      <c r="DI27" s="457"/>
      <c r="DJ27" s="501"/>
      <c r="DK27" s="455"/>
      <c r="DL27" s="502"/>
      <c r="DM27" s="503"/>
      <c r="DN27" s="342"/>
      <c r="DO27" s="505"/>
      <c r="DP27" s="457"/>
      <c r="DQ27" s="501"/>
      <c r="DR27" s="455"/>
      <c r="DS27" s="502"/>
      <c r="DT27" s="503"/>
      <c r="DU27" s="342"/>
      <c r="DV27" s="505"/>
      <c r="DW27" s="457"/>
      <c r="DX27" s="501"/>
      <c r="DY27" s="455"/>
      <c r="DZ27" s="502"/>
      <c r="EA27" s="503"/>
      <c r="EB27" s="342"/>
      <c r="EC27" s="505"/>
      <c r="ED27" s="457"/>
      <c r="EE27" s="501"/>
      <c r="EF27" s="455"/>
      <c r="EG27" s="502"/>
      <c r="EH27" s="503"/>
      <c r="EI27" s="342"/>
      <c r="EJ27" s="505"/>
      <c r="EK27" s="457"/>
      <c r="EL27" s="501"/>
      <c r="EM27" s="455"/>
      <c r="EN27" s="502"/>
      <c r="EO27" s="503"/>
      <c r="EP27" s="342"/>
      <c r="EQ27" s="505"/>
      <c r="ER27" s="457"/>
      <c r="ES27" s="501"/>
      <c r="ET27" s="455"/>
      <c r="EU27" s="502"/>
      <c r="EV27" s="503"/>
      <c r="EW27" s="342"/>
      <c r="EX27" s="505"/>
      <c r="EY27" s="457"/>
      <c r="EZ27" s="501"/>
      <c r="FA27" s="455"/>
      <c r="FB27" s="502"/>
      <c r="FC27" s="503"/>
      <c r="FD27" s="342"/>
      <c r="FE27" s="505"/>
      <c r="FF27" s="457"/>
      <c r="FG27" s="501"/>
      <c r="FH27" s="455"/>
      <c r="FI27" s="502"/>
      <c r="FJ27" s="503"/>
      <c r="FK27" s="342"/>
      <c r="FL27" s="505"/>
      <c r="FM27" s="457"/>
      <c r="FN27" s="501"/>
      <c r="FO27" s="455"/>
      <c r="FP27" s="502"/>
      <c r="FQ27" s="503"/>
      <c r="FR27" s="342"/>
      <c r="FS27" s="505"/>
      <c r="FT27" s="457"/>
      <c r="FU27" s="501"/>
      <c r="FV27" s="455"/>
      <c r="FW27" s="502"/>
      <c r="FX27" s="503"/>
      <c r="FY27" s="342"/>
      <c r="FZ27" s="505"/>
      <c r="GA27" s="457"/>
      <c r="GB27" s="501"/>
      <c r="GC27" s="455"/>
      <c r="GD27" s="502"/>
      <c r="GE27" s="503"/>
      <c r="GF27" s="342"/>
      <c r="GG27" s="505"/>
      <c r="GH27" s="457"/>
      <c r="GI27" s="501"/>
      <c r="GJ27" s="455"/>
      <c r="GK27" s="502"/>
      <c r="GL27" s="503"/>
      <c r="GM27" s="342"/>
      <c r="GN27" s="505"/>
      <c r="GO27" s="457"/>
      <c r="GP27" s="501"/>
      <c r="GQ27" s="455"/>
      <c r="GR27" s="502"/>
      <c r="GS27" s="503"/>
      <c r="GT27" s="342"/>
      <c r="GU27" s="505"/>
      <c r="GV27" s="457"/>
      <c r="GW27" s="501"/>
      <c r="GX27" s="455"/>
      <c r="GY27" s="502"/>
      <c r="GZ27" s="503"/>
      <c r="HA27" s="342"/>
      <c r="HB27" s="505"/>
      <c r="HC27" s="457"/>
      <c r="HD27" s="501"/>
      <c r="HE27" s="455"/>
      <c r="HF27" s="502"/>
      <c r="HG27" s="503"/>
      <c r="HH27" s="342"/>
      <c r="HI27" s="505"/>
      <c r="HJ27" s="457"/>
      <c r="HK27" s="501"/>
      <c r="HL27" s="455"/>
      <c r="HM27" s="502"/>
      <c r="HN27" s="503"/>
      <c r="HO27" s="342"/>
      <c r="HP27" s="505"/>
      <c r="HQ27" s="457"/>
      <c r="HR27" s="501"/>
      <c r="HS27" s="455"/>
      <c r="HT27" s="502"/>
      <c r="HU27" s="503"/>
      <c r="HV27" s="342"/>
      <c r="HW27" s="505"/>
      <c r="HX27" s="457"/>
      <c r="HY27" s="501"/>
      <c r="HZ27" s="455"/>
      <c r="IA27" s="502"/>
      <c r="IB27" s="503"/>
      <c r="IC27" s="342"/>
      <c r="ID27" s="505"/>
      <c r="IE27" s="457"/>
      <c r="IF27" s="501"/>
      <c r="IG27" s="455"/>
      <c r="IH27" s="502"/>
      <c r="II27" s="503"/>
      <c r="IJ27" s="342"/>
      <c r="IK27" s="505"/>
      <c r="IL27" s="457"/>
      <c r="IM27" s="501"/>
      <c r="IN27" s="455"/>
      <c r="IO27" s="502"/>
      <c r="IP27" s="503"/>
      <c r="IQ27" s="342"/>
      <c r="IR27" s="505"/>
      <c r="IS27" s="457"/>
      <c r="IT27" s="501"/>
      <c r="IU27" s="455"/>
      <c r="IV27" s="502"/>
    </row>
    <row r="28" spans="1:256" ht="15.75">
      <c r="A28" s="457"/>
      <c r="B28" s="501"/>
      <c r="C28" s="342"/>
      <c r="D28" s="502"/>
      <c r="E28" s="503"/>
      <c r="F28" s="342"/>
      <c r="G28" s="504"/>
      <c r="H28" s="457"/>
      <c r="I28" s="501"/>
      <c r="J28" s="455"/>
      <c r="K28" s="502"/>
      <c r="L28" s="503"/>
      <c r="M28" s="342"/>
      <c r="N28" s="505"/>
      <c r="O28" s="457"/>
      <c r="P28" s="501"/>
      <c r="Q28" s="455"/>
      <c r="R28" s="502"/>
      <c r="S28" s="503"/>
      <c r="T28" s="342"/>
      <c r="U28" s="505"/>
      <c r="V28" s="457"/>
      <c r="W28" s="501"/>
      <c r="X28" s="455"/>
      <c r="Y28" s="502"/>
      <c r="Z28" s="503"/>
      <c r="AA28" s="342"/>
      <c r="AB28" s="505"/>
      <c r="AC28" s="457"/>
      <c r="AD28" s="501"/>
      <c r="AE28" s="455"/>
      <c r="AF28" s="502"/>
      <c r="AG28" s="503"/>
      <c r="AH28" s="342"/>
      <c r="AI28" s="505"/>
      <c r="AJ28" s="457"/>
      <c r="AK28" s="501"/>
      <c r="AL28" s="455"/>
      <c r="AM28" s="502"/>
      <c r="AN28" s="503"/>
      <c r="AO28" s="342"/>
      <c r="AP28" s="505"/>
      <c r="AQ28" s="457"/>
      <c r="AR28" s="501"/>
      <c r="AS28" s="455"/>
      <c r="AT28" s="502"/>
      <c r="AU28" s="503"/>
      <c r="AV28" s="342"/>
      <c r="AW28" s="505"/>
      <c r="AX28" s="457"/>
      <c r="AY28" s="501"/>
      <c r="AZ28" s="455"/>
      <c r="BA28" s="502"/>
      <c r="BB28" s="503"/>
      <c r="BC28" s="342"/>
      <c r="BD28" s="505"/>
      <c r="BE28" s="457"/>
      <c r="BF28" s="501"/>
      <c r="BG28" s="455"/>
      <c r="BH28" s="502"/>
      <c r="BI28" s="503"/>
      <c r="BJ28" s="342"/>
      <c r="BK28" s="505"/>
      <c r="BL28" s="457"/>
      <c r="BM28" s="501"/>
      <c r="BN28" s="455"/>
      <c r="BO28" s="502"/>
      <c r="BP28" s="503"/>
      <c r="BQ28" s="342"/>
      <c r="BR28" s="505"/>
      <c r="BS28" s="457"/>
      <c r="BT28" s="501"/>
      <c r="BU28" s="455"/>
      <c r="BV28" s="502"/>
      <c r="BW28" s="503"/>
      <c r="BX28" s="342"/>
      <c r="BY28" s="505"/>
      <c r="BZ28" s="457"/>
      <c r="CA28" s="501"/>
      <c r="CB28" s="455"/>
      <c r="CC28" s="502"/>
      <c r="CD28" s="503"/>
      <c r="CE28" s="342"/>
      <c r="CF28" s="505"/>
      <c r="CG28" s="457"/>
      <c r="CH28" s="501"/>
      <c r="CI28" s="455"/>
      <c r="CJ28" s="502"/>
      <c r="CK28" s="503"/>
      <c r="CL28" s="342"/>
      <c r="CM28" s="505"/>
      <c r="CN28" s="457"/>
      <c r="CO28" s="501"/>
      <c r="CP28" s="455"/>
      <c r="CQ28" s="502"/>
      <c r="CR28" s="503"/>
      <c r="CS28" s="342"/>
      <c r="CT28" s="505"/>
      <c r="CU28" s="457"/>
      <c r="CV28" s="501"/>
      <c r="CW28" s="455"/>
      <c r="CX28" s="502"/>
      <c r="CY28" s="503"/>
      <c r="CZ28" s="342"/>
      <c r="DA28" s="505"/>
      <c r="DB28" s="457"/>
      <c r="DC28" s="501"/>
      <c r="DD28" s="455"/>
      <c r="DE28" s="502"/>
      <c r="DF28" s="503"/>
      <c r="DG28" s="342"/>
      <c r="DH28" s="505"/>
      <c r="DI28" s="457"/>
      <c r="DJ28" s="501"/>
      <c r="DK28" s="455"/>
      <c r="DL28" s="502"/>
      <c r="DM28" s="503"/>
      <c r="DN28" s="342"/>
      <c r="DO28" s="505"/>
      <c r="DP28" s="457"/>
      <c r="DQ28" s="501"/>
      <c r="DR28" s="455"/>
      <c r="DS28" s="502"/>
      <c r="DT28" s="503"/>
      <c r="DU28" s="342"/>
      <c r="DV28" s="505"/>
      <c r="DW28" s="457"/>
      <c r="DX28" s="501"/>
      <c r="DY28" s="455"/>
      <c r="DZ28" s="502"/>
      <c r="EA28" s="503"/>
      <c r="EB28" s="342"/>
      <c r="EC28" s="505"/>
      <c r="ED28" s="457"/>
      <c r="EE28" s="501"/>
      <c r="EF28" s="455"/>
      <c r="EG28" s="502"/>
      <c r="EH28" s="503"/>
      <c r="EI28" s="342"/>
      <c r="EJ28" s="505"/>
      <c r="EK28" s="457"/>
      <c r="EL28" s="501"/>
      <c r="EM28" s="455"/>
      <c r="EN28" s="502"/>
      <c r="EO28" s="503"/>
      <c r="EP28" s="342"/>
      <c r="EQ28" s="505"/>
      <c r="ER28" s="457"/>
      <c r="ES28" s="501"/>
      <c r="ET28" s="455"/>
      <c r="EU28" s="502"/>
      <c r="EV28" s="503"/>
      <c r="EW28" s="342"/>
      <c r="EX28" s="505"/>
      <c r="EY28" s="457"/>
      <c r="EZ28" s="501"/>
      <c r="FA28" s="455"/>
      <c r="FB28" s="502"/>
      <c r="FC28" s="503"/>
      <c r="FD28" s="342"/>
      <c r="FE28" s="505"/>
      <c r="FF28" s="457"/>
      <c r="FG28" s="501"/>
      <c r="FH28" s="455"/>
      <c r="FI28" s="502"/>
      <c r="FJ28" s="503"/>
      <c r="FK28" s="342"/>
      <c r="FL28" s="505"/>
      <c r="FM28" s="457"/>
      <c r="FN28" s="501"/>
      <c r="FO28" s="455"/>
      <c r="FP28" s="502"/>
      <c r="FQ28" s="503"/>
      <c r="FR28" s="342"/>
      <c r="FS28" s="505"/>
      <c r="FT28" s="457"/>
      <c r="FU28" s="501"/>
      <c r="FV28" s="455"/>
      <c r="FW28" s="502"/>
      <c r="FX28" s="503"/>
      <c r="FY28" s="342"/>
      <c r="FZ28" s="505"/>
      <c r="GA28" s="457"/>
      <c r="GB28" s="501"/>
      <c r="GC28" s="455"/>
      <c r="GD28" s="502"/>
      <c r="GE28" s="503"/>
      <c r="GF28" s="342"/>
      <c r="GG28" s="505"/>
      <c r="GH28" s="457"/>
      <c r="GI28" s="501"/>
      <c r="GJ28" s="455"/>
      <c r="GK28" s="502"/>
      <c r="GL28" s="503"/>
      <c r="GM28" s="342"/>
      <c r="GN28" s="505"/>
      <c r="GO28" s="457"/>
      <c r="GP28" s="501"/>
      <c r="GQ28" s="455"/>
      <c r="GR28" s="502"/>
      <c r="GS28" s="503"/>
      <c r="GT28" s="342"/>
      <c r="GU28" s="505"/>
      <c r="GV28" s="457"/>
      <c r="GW28" s="501"/>
      <c r="GX28" s="455"/>
      <c r="GY28" s="502"/>
      <c r="GZ28" s="503"/>
      <c r="HA28" s="342"/>
      <c r="HB28" s="505"/>
      <c r="HC28" s="457"/>
      <c r="HD28" s="501"/>
      <c r="HE28" s="455"/>
      <c r="HF28" s="502"/>
      <c r="HG28" s="503"/>
      <c r="HH28" s="342"/>
      <c r="HI28" s="505"/>
      <c r="HJ28" s="457"/>
      <c r="HK28" s="501"/>
      <c r="HL28" s="455"/>
      <c r="HM28" s="502"/>
      <c r="HN28" s="503"/>
      <c r="HO28" s="342"/>
      <c r="HP28" s="505"/>
      <c r="HQ28" s="457"/>
      <c r="HR28" s="501"/>
      <c r="HS28" s="455"/>
      <c r="HT28" s="502"/>
      <c r="HU28" s="503"/>
      <c r="HV28" s="342"/>
      <c r="HW28" s="505"/>
      <c r="HX28" s="457"/>
      <c r="HY28" s="501"/>
      <c r="HZ28" s="455"/>
      <c r="IA28" s="502"/>
      <c r="IB28" s="503"/>
      <c r="IC28" s="342"/>
      <c r="ID28" s="505"/>
      <c r="IE28" s="457"/>
      <c r="IF28" s="501"/>
      <c r="IG28" s="455"/>
      <c r="IH28" s="502"/>
      <c r="II28" s="503"/>
      <c r="IJ28" s="342"/>
      <c r="IK28" s="505"/>
      <c r="IL28" s="457"/>
      <c r="IM28" s="501"/>
      <c r="IN28" s="455"/>
      <c r="IO28" s="502"/>
      <c r="IP28" s="503"/>
      <c r="IQ28" s="342"/>
      <c r="IR28" s="505"/>
      <c r="IS28" s="457"/>
      <c r="IT28" s="501"/>
      <c r="IU28" s="455"/>
      <c r="IV28" s="502"/>
    </row>
    <row r="29" spans="1:256" ht="15.75">
      <c r="A29" s="457"/>
      <c r="B29" s="501"/>
      <c r="C29" s="342"/>
      <c r="D29" s="502"/>
      <c r="E29" s="503"/>
      <c r="F29" s="342"/>
      <c r="G29" s="504"/>
      <c r="H29" s="457"/>
      <c r="I29" s="501"/>
      <c r="J29" s="455"/>
      <c r="K29" s="502"/>
      <c r="L29" s="503"/>
      <c r="M29" s="342"/>
      <c r="N29" s="505"/>
      <c r="O29" s="457"/>
      <c r="P29" s="501"/>
      <c r="Q29" s="455"/>
      <c r="R29" s="502"/>
      <c r="S29" s="503"/>
      <c r="T29" s="342"/>
      <c r="U29" s="505"/>
      <c r="V29" s="457"/>
      <c r="W29" s="501"/>
      <c r="X29" s="455"/>
      <c r="Y29" s="502"/>
      <c r="Z29" s="503"/>
      <c r="AA29" s="342"/>
      <c r="AB29" s="505"/>
      <c r="AC29" s="457"/>
      <c r="AD29" s="501"/>
      <c r="AE29" s="455"/>
      <c r="AF29" s="502"/>
      <c r="AG29" s="503"/>
      <c r="AH29" s="342"/>
      <c r="AI29" s="505"/>
      <c r="AJ29" s="457"/>
      <c r="AK29" s="501"/>
      <c r="AL29" s="455"/>
      <c r="AM29" s="502"/>
      <c r="AN29" s="503"/>
      <c r="AO29" s="342"/>
      <c r="AP29" s="505"/>
      <c r="AQ29" s="457"/>
      <c r="AR29" s="501"/>
      <c r="AS29" s="455"/>
      <c r="AT29" s="502"/>
      <c r="AU29" s="503"/>
      <c r="AV29" s="342"/>
      <c r="AW29" s="505"/>
      <c r="AX29" s="457"/>
      <c r="AY29" s="501"/>
      <c r="AZ29" s="455"/>
      <c r="BA29" s="502"/>
      <c r="BB29" s="503"/>
      <c r="BC29" s="342"/>
      <c r="BD29" s="505"/>
      <c r="BE29" s="457"/>
      <c r="BF29" s="501"/>
      <c r="BG29" s="455"/>
      <c r="BH29" s="502"/>
      <c r="BI29" s="503"/>
      <c r="BJ29" s="342"/>
      <c r="BK29" s="505"/>
      <c r="BL29" s="457"/>
      <c r="BM29" s="501"/>
      <c r="BN29" s="455"/>
      <c r="BO29" s="502"/>
      <c r="BP29" s="503"/>
      <c r="BQ29" s="342"/>
      <c r="BR29" s="505"/>
      <c r="BS29" s="457"/>
      <c r="BT29" s="501"/>
      <c r="BU29" s="455"/>
      <c r="BV29" s="502"/>
      <c r="BW29" s="503"/>
      <c r="BX29" s="342"/>
      <c r="BY29" s="505"/>
      <c r="BZ29" s="457"/>
      <c r="CA29" s="501"/>
      <c r="CB29" s="455"/>
      <c r="CC29" s="502"/>
      <c r="CD29" s="503"/>
      <c r="CE29" s="342"/>
      <c r="CF29" s="505"/>
      <c r="CG29" s="457"/>
      <c r="CH29" s="501"/>
      <c r="CI29" s="455"/>
      <c r="CJ29" s="502"/>
      <c r="CK29" s="503"/>
      <c r="CL29" s="342"/>
      <c r="CM29" s="505"/>
      <c r="CN29" s="457"/>
      <c r="CO29" s="501"/>
      <c r="CP29" s="455"/>
      <c r="CQ29" s="502"/>
      <c r="CR29" s="503"/>
      <c r="CS29" s="342"/>
      <c r="CT29" s="505"/>
      <c r="CU29" s="457"/>
      <c r="CV29" s="501"/>
      <c r="CW29" s="455"/>
      <c r="CX29" s="502"/>
      <c r="CY29" s="503"/>
      <c r="CZ29" s="342"/>
      <c r="DA29" s="505"/>
      <c r="DB29" s="457"/>
      <c r="DC29" s="501"/>
      <c r="DD29" s="455"/>
      <c r="DE29" s="502"/>
      <c r="DF29" s="503"/>
      <c r="DG29" s="342"/>
      <c r="DH29" s="505"/>
      <c r="DI29" s="457"/>
      <c r="DJ29" s="501"/>
      <c r="DK29" s="455"/>
      <c r="DL29" s="502"/>
      <c r="DM29" s="503"/>
      <c r="DN29" s="342"/>
      <c r="DO29" s="505"/>
      <c r="DP29" s="457"/>
      <c r="DQ29" s="501"/>
      <c r="DR29" s="455"/>
      <c r="DS29" s="502"/>
      <c r="DT29" s="503"/>
      <c r="DU29" s="342"/>
      <c r="DV29" s="505"/>
      <c r="DW29" s="457"/>
      <c r="DX29" s="501"/>
      <c r="DY29" s="455"/>
      <c r="DZ29" s="502"/>
      <c r="EA29" s="503"/>
      <c r="EB29" s="342"/>
      <c r="EC29" s="505"/>
      <c r="ED29" s="457"/>
      <c r="EE29" s="501"/>
      <c r="EF29" s="455"/>
      <c r="EG29" s="502"/>
      <c r="EH29" s="503"/>
      <c r="EI29" s="342"/>
      <c r="EJ29" s="505"/>
      <c r="EK29" s="457"/>
      <c r="EL29" s="501"/>
      <c r="EM29" s="455"/>
      <c r="EN29" s="502"/>
      <c r="EO29" s="503"/>
      <c r="EP29" s="342"/>
      <c r="EQ29" s="505"/>
      <c r="ER29" s="457"/>
      <c r="ES29" s="501"/>
      <c r="ET29" s="455"/>
      <c r="EU29" s="502"/>
      <c r="EV29" s="503"/>
      <c r="EW29" s="342"/>
      <c r="EX29" s="505"/>
      <c r="EY29" s="457"/>
      <c r="EZ29" s="501"/>
      <c r="FA29" s="455"/>
      <c r="FB29" s="502"/>
      <c r="FC29" s="503"/>
      <c r="FD29" s="342"/>
      <c r="FE29" s="505"/>
      <c r="FF29" s="457"/>
      <c r="FG29" s="501"/>
      <c r="FH29" s="455"/>
      <c r="FI29" s="502"/>
      <c r="FJ29" s="503"/>
      <c r="FK29" s="342"/>
      <c r="FL29" s="505"/>
      <c r="FM29" s="457"/>
      <c r="FN29" s="501"/>
      <c r="FO29" s="455"/>
      <c r="FP29" s="502"/>
      <c r="FQ29" s="503"/>
      <c r="FR29" s="342"/>
      <c r="FS29" s="505"/>
      <c r="FT29" s="457"/>
      <c r="FU29" s="501"/>
      <c r="FV29" s="455"/>
      <c r="FW29" s="502"/>
      <c r="FX29" s="503"/>
      <c r="FY29" s="342"/>
      <c r="FZ29" s="505"/>
      <c r="GA29" s="457"/>
      <c r="GB29" s="501"/>
      <c r="GC29" s="455"/>
      <c r="GD29" s="502"/>
      <c r="GE29" s="503"/>
      <c r="GF29" s="342"/>
      <c r="GG29" s="505"/>
      <c r="GH29" s="457"/>
      <c r="GI29" s="501"/>
      <c r="GJ29" s="455"/>
      <c r="GK29" s="502"/>
      <c r="GL29" s="503"/>
      <c r="GM29" s="342"/>
      <c r="GN29" s="505"/>
      <c r="GO29" s="457"/>
      <c r="GP29" s="501"/>
      <c r="GQ29" s="455"/>
      <c r="GR29" s="502"/>
      <c r="GS29" s="503"/>
      <c r="GT29" s="342"/>
      <c r="GU29" s="505"/>
      <c r="GV29" s="457"/>
      <c r="GW29" s="501"/>
      <c r="GX29" s="455"/>
      <c r="GY29" s="502"/>
      <c r="GZ29" s="503"/>
      <c r="HA29" s="342"/>
      <c r="HB29" s="505"/>
      <c r="HC29" s="457"/>
      <c r="HD29" s="501"/>
      <c r="HE29" s="455"/>
      <c r="HF29" s="502"/>
      <c r="HG29" s="503"/>
      <c r="HH29" s="342"/>
      <c r="HI29" s="505"/>
      <c r="HJ29" s="457"/>
      <c r="HK29" s="501"/>
      <c r="HL29" s="455"/>
      <c r="HM29" s="502"/>
      <c r="HN29" s="503"/>
      <c r="HO29" s="342"/>
      <c r="HP29" s="505"/>
      <c r="HQ29" s="457"/>
      <c r="HR29" s="501"/>
      <c r="HS29" s="455"/>
      <c r="HT29" s="502"/>
      <c r="HU29" s="503"/>
      <c r="HV29" s="342"/>
      <c r="HW29" s="505"/>
      <c r="HX29" s="457"/>
      <c r="HY29" s="501"/>
      <c r="HZ29" s="455"/>
      <c r="IA29" s="502"/>
      <c r="IB29" s="503"/>
      <c r="IC29" s="342"/>
      <c r="ID29" s="505"/>
      <c r="IE29" s="457"/>
      <c r="IF29" s="501"/>
      <c r="IG29" s="455"/>
      <c r="IH29" s="502"/>
      <c r="II29" s="503"/>
      <c r="IJ29" s="342"/>
      <c r="IK29" s="505"/>
      <c r="IL29" s="457"/>
      <c r="IM29" s="501"/>
      <c r="IN29" s="455"/>
      <c r="IO29" s="502"/>
      <c r="IP29" s="503"/>
      <c r="IQ29" s="342"/>
      <c r="IR29" s="505"/>
      <c r="IS29" s="457"/>
      <c r="IT29" s="501"/>
      <c r="IU29" s="455"/>
      <c r="IV29" s="502"/>
    </row>
    <row r="31" spans="1:3" ht="15.75">
      <c r="A31" s="4"/>
      <c r="B31" s="33"/>
      <c r="C31" s="520"/>
    </row>
    <row r="32" spans="1:4" ht="15.75">
      <c r="A32" s="441" t="s">
        <v>607</v>
      </c>
      <c r="B32" s="441" t="s">
        <v>608</v>
      </c>
      <c r="D32" s="441"/>
    </row>
    <row r="33" spans="1:4" ht="15.75">
      <c r="A33" s="442" t="s">
        <v>457</v>
      </c>
      <c r="B33" s="442" t="s">
        <v>458</v>
      </c>
      <c r="D33" s="444" t="s">
        <v>459</v>
      </c>
    </row>
    <row r="34" spans="1:2" ht="15">
      <c r="A34" s="443"/>
      <c r="B34" s="443"/>
    </row>
  </sheetData>
  <sheetProtection/>
  <mergeCells count="3">
    <mergeCell ref="A1:D1"/>
    <mergeCell ref="A2:D2"/>
    <mergeCell ref="D13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90" zoomScaleSheetLayoutView="90" zoomScalePageLayoutView="0" workbookViewId="0" topLeftCell="A12">
      <selection activeCell="E28" sqref="E28"/>
    </sheetView>
  </sheetViews>
  <sheetFormatPr defaultColWidth="9.140625" defaultRowHeight="15"/>
  <cols>
    <col min="1" max="1" width="44.57421875" style="47" customWidth="1"/>
    <col min="2" max="2" width="18.28125" style="47" customWidth="1"/>
    <col min="3" max="3" width="23.28125" style="47" customWidth="1"/>
    <col min="4" max="4" width="45.00390625" style="160" customWidth="1"/>
    <col min="5" max="5" width="12.28125" style="0" customWidth="1"/>
  </cols>
  <sheetData>
    <row r="1" spans="1:10" ht="15.75" customHeight="1">
      <c r="A1" s="570" t="s">
        <v>305</v>
      </c>
      <c r="B1" s="570"/>
      <c r="C1" s="570"/>
      <c r="D1" s="570"/>
      <c r="E1" s="152"/>
      <c r="F1" s="152"/>
      <c r="G1" s="152"/>
      <c r="H1" s="152"/>
      <c r="I1" s="152"/>
      <c r="J1" s="152"/>
    </row>
    <row r="2" spans="1:10" ht="9.75" customHeight="1">
      <c r="A2" s="155"/>
      <c r="B2" s="155"/>
      <c r="C2" s="155"/>
      <c r="D2" s="159"/>
      <c r="E2" s="153"/>
      <c r="F2" s="153"/>
      <c r="G2" s="153"/>
      <c r="H2" s="153"/>
      <c r="I2" s="153"/>
      <c r="J2" s="153"/>
    </row>
    <row r="3" spans="1:10" ht="15.75">
      <c r="A3" s="571" t="s">
        <v>313</v>
      </c>
      <c r="B3" s="571"/>
      <c r="C3" s="571"/>
      <c r="D3" s="571"/>
      <c r="E3" s="151"/>
      <c r="F3" s="151"/>
      <c r="G3" s="151"/>
      <c r="H3" s="151"/>
      <c r="I3" s="151"/>
      <c r="J3" s="151"/>
    </row>
    <row r="4" ht="15.75">
      <c r="A4" s="46" t="s">
        <v>312</v>
      </c>
    </row>
    <row r="5" spans="1:9" ht="15.75">
      <c r="A5" s="256" t="s">
        <v>410</v>
      </c>
      <c r="B5" s="318" t="s">
        <v>482</v>
      </c>
      <c r="C5" s="433"/>
      <c r="D5" s="433"/>
      <c r="E5" s="154"/>
      <c r="F5" s="154"/>
      <c r="G5" s="154"/>
      <c r="H5" s="154"/>
      <c r="I5" s="154"/>
    </row>
    <row r="6" spans="1:9" ht="15">
      <c r="A6" s="267" t="s">
        <v>4</v>
      </c>
      <c r="B6" s="65"/>
      <c r="C6" s="65"/>
      <c r="D6" s="65"/>
      <c r="E6" s="156"/>
      <c r="F6" s="156"/>
      <c r="G6" s="156"/>
      <c r="H6" s="156"/>
      <c r="I6" s="156"/>
    </row>
    <row r="8" spans="1:4" ht="51" customHeight="1" thickBot="1">
      <c r="A8" s="475" t="s">
        <v>56</v>
      </c>
      <c r="B8" s="475" t="s">
        <v>314</v>
      </c>
      <c r="C8" s="476" t="s">
        <v>308</v>
      </c>
      <c r="D8" s="476" t="s">
        <v>308</v>
      </c>
    </row>
    <row r="9" spans="1:5" s="135" customFormat="1" ht="54.75" customHeight="1" thickBot="1">
      <c r="A9" s="486" t="s">
        <v>472</v>
      </c>
      <c r="B9" s="487" t="s">
        <v>315</v>
      </c>
      <c r="C9" s="487">
        <f>IF(E9=F9,0,1)</f>
        <v>0</v>
      </c>
      <c r="D9" s="488" t="s">
        <v>599</v>
      </c>
      <c r="E9" s="136"/>
    </row>
    <row r="10" spans="1:4" ht="61.5" customHeight="1">
      <c r="A10" s="477" t="s">
        <v>473</v>
      </c>
      <c r="B10" s="478" t="s">
        <v>316</v>
      </c>
      <c r="C10" s="478">
        <f>IF(E10=F10,0,1)</f>
        <v>0</v>
      </c>
      <c r="D10" s="479" t="s">
        <v>600</v>
      </c>
    </row>
    <row r="11" spans="1:4" ht="57.75" customHeight="1">
      <c r="A11" s="283" t="s">
        <v>474</v>
      </c>
      <c r="B11" s="284" t="s">
        <v>316</v>
      </c>
      <c r="C11" s="284">
        <f>IF(E11=F11,0,1)</f>
        <v>0</v>
      </c>
      <c r="D11" s="428" t="s">
        <v>601</v>
      </c>
    </row>
    <row r="12" spans="1:4" ht="69" customHeight="1" thickBot="1">
      <c r="A12" s="482" t="s">
        <v>475</v>
      </c>
      <c r="B12" s="475" t="s">
        <v>316</v>
      </c>
      <c r="C12" s="475"/>
      <c r="D12" s="483" t="s">
        <v>602</v>
      </c>
    </row>
    <row r="13" spans="1:4" ht="35.25" customHeight="1" thickBot="1">
      <c r="A13" s="480" t="s">
        <v>476</v>
      </c>
      <c r="B13" s="481" t="s">
        <v>316</v>
      </c>
      <c r="C13" s="481">
        <f>'4.1 факт 2018'!C24</f>
        <v>0</v>
      </c>
      <c r="D13" s="485" t="s">
        <v>317</v>
      </c>
    </row>
    <row r="14" spans="1:4" ht="35.25" customHeight="1" thickBot="1">
      <c r="A14" s="480" t="s">
        <v>477</v>
      </c>
      <c r="B14" s="481" t="s">
        <v>316</v>
      </c>
      <c r="C14" s="481">
        <f>'4.1 факт 2018'!C25</f>
        <v>0</v>
      </c>
      <c r="D14" s="485" t="s">
        <v>317</v>
      </c>
    </row>
    <row r="15" spans="1:4" ht="35.25" customHeight="1">
      <c r="A15" s="477" t="s">
        <v>480</v>
      </c>
      <c r="B15" s="478" t="s">
        <v>316</v>
      </c>
      <c r="C15" s="478"/>
      <c r="D15" s="484" t="s">
        <v>317</v>
      </c>
    </row>
    <row r="16" spans="1:4" ht="48.75" customHeight="1">
      <c r="A16" s="283" t="s">
        <v>478</v>
      </c>
      <c r="B16" s="284" t="s">
        <v>316</v>
      </c>
      <c r="C16" s="284">
        <f>0.65*C9+0.25*C13+0.1*C14</f>
        <v>0</v>
      </c>
      <c r="D16" s="474"/>
    </row>
    <row r="17" spans="1:4" ht="48.75" customHeight="1">
      <c r="A17" s="457"/>
      <c r="B17" s="455"/>
      <c r="C17" s="455"/>
      <c r="D17" s="454"/>
    </row>
    <row r="18" spans="1:4" ht="48.75" customHeight="1">
      <c r="A18" s="457"/>
      <c r="B18" s="455"/>
      <c r="C18" s="455"/>
      <c r="D18" s="454"/>
    </row>
    <row r="19" ht="15.75">
      <c r="E19" s="185"/>
    </row>
    <row r="20" spans="1:4" ht="15.75">
      <c r="A20" s="375" t="str">
        <f>'форма 6.4. 2018'!B51</f>
        <v>Главный инженер </v>
      </c>
      <c r="B20" s="312"/>
      <c r="C20" s="309" t="str">
        <f>'форма 6.4. 2018'!D51</f>
        <v>В.Г. Старостин</v>
      </c>
      <c r="D20" s="298" t="s">
        <v>463</v>
      </c>
    </row>
    <row r="21" spans="1:4" ht="15.75">
      <c r="A21" s="376" t="s">
        <v>457</v>
      </c>
      <c r="B21" s="312"/>
      <c r="C21" s="316" t="s">
        <v>458</v>
      </c>
      <c r="D21" s="316" t="s">
        <v>459</v>
      </c>
    </row>
    <row r="22" ht="15.75">
      <c r="E22" s="185"/>
    </row>
    <row r="23" ht="15.75">
      <c r="E23" s="185"/>
    </row>
    <row r="24" ht="15.75">
      <c r="E24" s="185"/>
    </row>
    <row r="25" ht="15.75">
      <c r="E25" s="185"/>
    </row>
    <row r="26" ht="15.75">
      <c r="E26" s="185"/>
    </row>
  </sheetData>
  <sheetProtection/>
  <mergeCells count="2">
    <mergeCell ref="A3:D3"/>
    <mergeCell ref="A1:D1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27"/>
  <sheetViews>
    <sheetView view="pageBreakPreview" zoomScale="90" zoomScaleSheetLayoutView="90" zoomScalePageLayoutView="0" workbookViewId="0" topLeftCell="A16">
      <selection activeCell="F31" sqref="F31:F33"/>
    </sheetView>
  </sheetViews>
  <sheetFormatPr defaultColWidth="9.140625" defaultRowHeight="15"/>
  <cols>
    <col min="1" max="1" width="44.57421875" style="47" customWidth="1"/>
    <col min="2" max="2" width="18.28125" style="47" customWidth="1"/>
    <col min="3" max="3" width="23.28125" style="47" customWidth="1"/>
    <col min="4" max="4" width="45.00390625" style="160" customWidth="1"/>
    <col min="5" max="5" width="12.28125" style="0" customWidth="1"/>
  </cols>
  <sheetData>
    <row r="1" spans="1:10" ht="15.75" customHeight="1">
      <c r="A1" s="570" t="s">
        <v>305</v>
      </c>
      <c r="B1" s="570"/>
      <c r="C1" s="570"/>
      <c r="D1" s="570"/>
      <c r="E1" s="152"/>
      <c r="F1" s="152"/>
      <c r="G1" s="152"/>
      <c r="H1" s="152"/>
      <c r="I1" s="152"/>
      <c r="J1" s="152"/>
    </row>
    <row r="2" spans="1:10" ht="9.75" customHeight="1">
      <c r="A2" s="155"/>
      <c r="B2" s="155"/>
      <c r="C2" s="155"/>
      <c r="D2" s="159"/>
      <c r="E2" s="466"/>
      <c r="F2" s="466"/>
      <c r="G2" s="466"/>
      <c r="H2" s="466"/>
      <c r="I2" s="466"/>
      <c r="J2" s="466"/>
    </row>
    <row r="3" spans="1:10" ht="15.75">
      <c r="A3" s="571" t="s">
        <v>313</v>
      </c>
      <c r="B3" s="571"/>
      <c r="C3" s="571"/>
      <c r="D3" s="571"/>
      <c r="E3" s="151"/>
      <c r="F3" s="151"/>
      <c r="G3" s="151"/>
      <c r="H3" s="151"/>
      <c r="I3" s="151"/>
      <c r="J3" s="151"/>
    </row>
    <row r="4" ht="15.75">
      <c r="A4" s="46" t="s">
        <v>312</v>
      </c>
    </row>
    <row r="5" spans="1:9" ht="15.75">
      <c r="A5" s="469" t="s">
        <v>410</v>
      </c>
      <c r="B5" s="462" t="s">
        <v>617</v>
      </c>
      <c r="C5" s="433"/>
      <c r="D5" s="433"/>
      <c r="E5" s="154"/>
      <c r="F5" s="154"/>
      <c r="G5" s="154"/>
      <c r="H5" s="154"/>
      <c r="I5" s="154"/>
    </row>
    <row r="6" spans="1:9" ht="15">
      <c r="A6" s="470" t="s">
        <v>4</v>
      </c>
      <c r="B6" s="65"/>
      <c r="C6" s="65"/>
      <c r="D6" s="65"/>
      <c r="E6" s="156"/>
      <c r="F6" s="156"/>
      <c r="G6" s="156"/>
      <c r="H6" s="156"/>
      <c r="I6" s="156"/>
    </row>
    <row r="8" spans="1:4" ht="51" customHeight="1">
      <c r="A8" s="284" t="s">
        <v>56</v>
      </c>
      <c r="B8" s="284" t="s">
        <v>314</v>
      </c>
      <c r="C8" s="468" t="s">
        <v>308</v>
      </c>
      <c r="D8" s="468" t="s">
        <v>308</v>
      </c>
    </row>
    <row r="9" spans="1:5" ht="67.5" customHeight="1" thickBot="1">
      <c r="A9" s="482" t="s">
        <v>472</v>
      </c>
      <c r="B9" s="475" t="s">
        <v>315</v>
      </c>
      <c r="C9" s="475"/>
      <c r="D9" s="506" t="s">
        <v>361</v>
      </c>
      <c r="E9" s="163"/>
    </row>
    <row r="10" spans="1:4" ht="63" customHeight="1" thickBot="1">
      <c r="A10" s="480" t="s">
        <v>473</v>
      </c>
      <c r="B10" s="481" t="s">
        <v>316</v>
      </c>
      <c r="C10" s="481">
        <v>0</v>
      </c>
      <c r="D10" s="507" t="str">
        <f>D13</f>
        <v>с 2018</v>
      </c>
    </row>
    <row r="11" spans="1:4" ht="57.75" customHeight="1" thickBot="1">
      <c r="A11" s="480" t="s">
        <v>474</v>
      </c>
      <c r="B11" s="481" t="s">
        <v>316</v>
      </c>
      <c r="C11" s="481">
        <v>0</v>
      </c>
      <c r="D11" s="508" t="str">
        <f>D10</f>
        <v>с 2018</v>
      </c>
    </row>
    <row r="12" spans="1:4" ht="69" customHeight="1" thickBot="1">
      <c r="A12" s="509" t="s">
        <v>475</v>
      </c>
      <c r="B12" s="510" t="s">
        <v>316</v>
      </c>
      <c r="C12" s="510"/>
      <c r="D12" s="511" t="s">
        <v>602</v>
      </c>
    </row>
    <row r="13" spans="1:4" ht="35.25" customHeight="1" thickBot="1">
      <c r="A13" s="480" t="s">
        <v>476</v>
      </c>
      <c r="B13" s="481" t="s">
        <v>316</v>
      </c>
      <c r="C13" s="481">
        <v>0</v>
      </c>
      <c r="D13" s="485" t="s">
        <v>360</v>
      </c>
    </row>
    <row r="14" spans="1:4" ht="35.25" customHeight="1" thickBot="1">
      <c r="A14" s="509" t="s">
        <v>477</v>
      </c>
      <c r="B14" s="510" t="s">
        <v>316</v>
      </c>
      <c r="C14" s="510"/>
      <c r="D14" s="511" t="s">
        <v>361</v>
      </c>
    </row>
    <row r="15" spans="1:4" ht="35.25" customHeight="1" thickBot="1">
      <c r="A15" s="480" t="s">
        <v>480</v>
      </c>
      <c r="B15" s="481" t="s">
        <v>316</v>
      </c>
      <c r="C15" s="481">
        <v>0</v>
      </c>
      <c r="D15" s="485" t="str">
        <f>D13</f>
        <v>с 2018</v>
      </c>
    </row>
    <row r="16" spans="1:4" ht="48.75" customHeight="1">
      <c r="A16" s="477" t="s">
        <v>478</v>
      </c>
      <c r="B16" s="478" t="s">
        <v>316</v>
      </c>
      <c r="C16" s="512">
        <f>0*C10+0.3*C11+C13*0.3+0.1*C15</f>
        <v>0</v>
      </c>
      <c r="D16" s="484"/>
    </row>
    <row r="17" spans="1:4" ht="48.75" customHeight="1">
      <c r="A17" s="457"/>
      <c r="B17" s="455"/>
      <c r="C17" s="455"/>
      <c r="D17" s="454"/>
    </row>
    <row r="18" spans="1:4" ht="48.75" customHeight="1">
      <c r="A18" s="457"/>
      <c r="B18" s="455"/>
      <c r="C18" s="455"/>
      <c r="D18" s="454"/>
    </row>
    <row r="19" spans="1:4" ht="48.75" customHeight="1">
      <c r="A19" s="457"/>
      <c r="B19" s="455"/>
      <c r="C19" s="455"/>
      <c r="D19" s="454"/>
    </row>
    <row r="20" ht="15.75">
      <c r="E20" s="185"/>
    </row>
    <row r="21" spans="1:4" ht="15.75">
      <c r="A21" s="375" t="s">
        <v>607</v>
      </c>
      <c r="B21" s="312"/>
      <c r="C21" s="309" t="s">
        <v>608</v>
      </c>
      <c r="D21" s="461" t="s">
        <v>463</v>
      </c>
    </row>
    <row r="22" spans="1:4" ht="15.75">
      <c r="A22" s="376" t="s">
        <v>457</v>
      </c>
      <c r="B22" s="312"/>
      <c r="C22" s="463" t="s">
        <v>458</v>
      </c>
      <c r="D22" s="463" t="s">
        <v>459</v>
      </c>
    </row>
    <row r="23" ht="15.75">
      <c r="E23" s="185"/>
    </row>
    <row r="24" ht="15.75">
      <c r="E24" s="185"/>
    </row>
    <row r="25" ht="15.75">
      <c r="E25" s="185"/>
    </row>
    <row r="26" ht="15.75">
      <c r="E26" s="185"/>
    </row>
    <row r="27" ht="15.75">
      <c r="E27" s="185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H22"/>
  <sheetViews>
    <sheetView view="pageBreakPreview" zoomScaleNormal="90" zoomScaleSheetLayoutView="100" zoomScalePageLayoutView="0" workbookViewId="0" topLeftCell="A22">
      <selection activeCell="M13" sqref="M13"/>
    </sheetView>
  </sheetViews>
  <sheetFormatPr defaultColWidth="9.140625" defaultRowHeight="15"/>
  <cols>
    <col min="1" max="1" width="41.7109375" style="142" customWidth="1"/>
    <col min="2" max="2" width="23.140625" style="4" customWidth="1"/>
    <col min="3" max="3" width="18.28125" style="4" customWidth="1"/>
    <col min="4" max="5" width="9.140625" style="4" customWidth="1"/>
    <col min="6" max="6" width="12.8515625" style="4" customWidth="1"/>
    <col min="7" max="8" width="9.140625" style="4" customWidth="1"/>
  </cols>
  <sheetData>
    <row r="1" spans="1:8" ht="69.75" customHeight="1">
      <c r="A1" s="574" t="s">
        <v>293</v>
      </c>
      <c r="B1" s="574"/>
      <c r="C1" s="574"/>
      <c r="D1" s="574"/>
      <c r="E1" s="574"/>
      <c r="F1" s="574"/>
      <c r="G1" s="574"/>
      <c r="H1" s="574"/>
    </row>
    <row r="2" spans="1:8" ht="23.25" customHeight="1">
      <c r="A2" s="575" t="s">
        <v>121</v>
      </c>
      <c r="B2" s="575"/>
      <c r="C2" s="575"/>
      <c r="D2" s="575"/>
      <c r="E2" s="575"/>
      <c r="F2" s="575"/>
      <c r="G2" s="575"/>
      <c r="H2" s="575"/>
    </row>
    <row r="3" ht="15.75">
      <c r="A3" s="472"/>
    </row>
    <row r="4" spans="1:8" ht="24" customHeight="1">
      <c r="A4" s="576" t="s">
        <v>410</v>
      </c>
      <c r="B4" s="576"/>
      <c r="C4" s="576"/>
      <c r="D4" s="576"/>
      <c r="E4" s="576"/>
      <c r="F4" s="576"/>
      <c r="G4" s="576"/>
      <c r="H4" s="576"/>
    </row>
    <row r="5" spans="1:8" ht="15.75" customHeight="1">
      <c r="A5" s="577" t="s">
        <v>4</v>
      </c>
      <c r="B5" s="577"/>
      <c r="C5" s="577"/>
      <c r="D5" s="577"/>
      <c r="E5" s="577"/>
      <c r="F5" s="577"/>
      <c r="G5" s="577"/>
      <c r="H5" s="577"/>
    </row>
    <row r="6" spans="1:8" ht="15.75" customHeight="1">
      <c r="A6" s="470"/>
      <c r="B6" s="470"/>
      <c r="C6" s="470"/>
      <c r="D6" s="470"/>
      <c r="E6" s="470"/>
      <c r="F6" s="470"/>
      <c r="G6" s="470"/>
      <c r="H6" s="470"/>
    </row>
    <row r="7" spans="1:8" ht="15.75" customHeight="1">
      <c r="A7" s="470"/>
      <c r="B7" s="470"/>
      <c r="C7" s="470"/>
      <c r="D7" s="470"/>
      <c r="E7" s="470"/>
      <c r="F7" s="470"/>
      <c r="G7" s="470"/>
      <c r="H7" s="470"/>
    </row>
    <row r="8" ht="15.75">
      <c r="A8" s="472"/>
    </row>
    <row r="9" spans="1:8" ht="41.25" customHeight="1">
      <c r="A9" s="578" t="s">
        <v>56</v>
      </c>
      <c r="B9" s="578" t="s">
        <v>294</v>
      </c>
      <c r="C9" s="578" t="s">
        <v>295</v>
      </c>
      <c r="D9" s="578" t="s">
        <v>70</v>
      </c>
      <c r="E9" s="578"/>
      <c r="F9" s="578"/>
      <c r="G9" s="578"/>
      <c r="H9" s="578"/>
    </row>
    <row r="10" spans="1:8" ht="50.25" customHeight="1">
      <c r="A10" s="578"/>
      <c r="B10" s="578"/>
      <c r="C10" s="578"/>
      <c r="D10" s="473">
        <v>2020</v>
      </c>
      <c r="E10" s="473">
        <f>D10+1</f>
        <v>2021</v>
      </c>
      <c r="F10" s="473">
        <f>E10+1</f>
        <v>2022</v>
      </c>
      <c r="G10" s="473">
        <f>F10+1</f>
        <v>2023</v>
      </c>
      <c r="H10" s="473">
        <f>G10+1</f>
        <v>2024</v>
      </c>
    </row>
    <row r="11" spans="1:8" ht="76.5">
      <c r="A11" s="166" t="s">
        <v>296</v>
      </c>
      <c r="B11" s="166"/>
      <c r="C11" s="166"/>
      <c r="D11" s="513">
        <v>0.8677966101694915</v>
      </c>
      <c r="E11" s="513">
        <f>D11</f>
        <v>0.8677966101694915</v>
      </c>
      <c r="F11" s="513">
        <f>E11</f>
        <v>0.8677966101694915</v>
      </c>
      <c r="G11" s="513">
        <f>F11</f>
        <v>0.8677966101694915</v>
      </c>
      <c r="H11" s="513">
        <f>G11</f>
        <v>0.8677966101694915</v>
      </c>
    </row>
    <row r="12" spans="1:8" ht="76.5">
      <c r="A12" s="166" t="s">
        <v>297</v>
      </c>
      <c r="B12" s="166"/>
      <c r="C12" s="166"/>
      <c r="D12" s="514">
        <v>0.03615819209039548</v>
      </c>
      <c r="E12" s="514">
        <f aca="true" t="shared" si="0" ref="E12:H13">D12</f>
        <v>0.03615819209039548</v>
      </c>
      <c r="F12" s="514">
        <f t="shared" si="0"/>
        <v>0.03615819209039548</v>
      </c>
      <c r="G12" s="514">
        <f t="shared" si="0"/>
        <v>0.03615819209039548</v>
      </c>
      <c r="H12" s="514">
        <f t="shared" si="0"/>
        <v>0.03615819209039548</v>
      </c>
    </row>
    <row r="13" spans="1:8" ht="76.5">
      <c r="A13" s="166" t="s">
        <v>298</v>
      </c>
      <c r="B13" s="166"/>
      <c r="C13" s="166"/>
      <c r="D13" s="473">
        <v>1</v>
      </c>
      <c r="E13" s="473">
        <f t="shared" si="0"/>
        <v>1</v>
      </c>
      <c r="F13" s="473">
        <f t="shared" si="0"/>
        <v>1</v>
      </c>
      <c r="G13" s="473">
        <f t="shared" si="0"/>
        <v>1</v>
      </c>
      <c r="H13" s="473">
        <f t="shared" si="0"/>
        <v>1</v>
      </c>
    </row>
    <row r="14" ht="15.75">
      <c r="A14" s="472"/>
    </row>
    <row r="15" spans="1:8" ht="48.75" customHeight="1">
      <c r="A15" s="572" t="s">
        <v>606</v>
      </c>
      <c r="B15" s="572"/>
      <c r="C15" s="572"/>
      <c r="D15" s="572"/>
      <c r="E15" s="572"/>
      <c r="F15" s="572"/>
      <c r="G15" s="572"/>
      <c r="H15" s="572"/>
    </row>
    <row r="16" spans="1:8" ht="33" customHeight="1">
      <c r="A16" s="471"/>
      <c r="B16" s="471"/>
      <c r="C16" s="471"/>
      <c r="D16" s="471"/>
      <c r="E16" s="471"/>
      <c r="F16" s="471"/>
      <c r="G16" s="471"/>
      <c r="H16" s="471"/>
    </row>
    <row r="17" ht="15.75">
      <c r="A17" s="472"/>
    </row>
    <row r="18" spans="1:6" ht="15.75">
      <c r="A18" s="453" t="s">
        <v>607</v>
      </c>
      <c r="B18" s="308"/>
      <c r="C18" s="436" t="s">
        <v>608</v>
      </c>
      <c r="D18" s="308"/>
      <c r="E18" s="308"/>
      <c r="F18" s="300"/>
    </row>
    <row r="19" spans="1:6" ht="15.75">
      <c r="A19" s="451" t="s">
        <v>457</v>
      </c>
      <c r="B19" s="452"/>
      <c r="C19" s="451" t="s">
        <v>458</v>
      </c>
      <c r="D19" s="452"/>
      <c r="E19" s="452"/>
      <c r="F19" s="451" t="s">
        <v>459</v>
      </c>
    </row>
    <row r="20" ht="15.75">
      <c r="A20" s="472"/>
    </row>
    <row r="21" spans="1:8" ht="45.75" customHeight="1">
      <c r="A21" s="572" t="s">
        <v>122</v>
      </c>
      <c r="B21" s="572"/>
      <c r="C21" s="572"/>
      <c r="D21" s="572"/>
      <c r="E21" s="572"/>
      <c r="F21" s="572"/>
      <c r="G21" s="572"/>
      <c r="H21" s="572"/>
    </row>
    <row r="22" spans="1:8" ht="15.75">
      <c r="A22" s="573" t="s">
        <v>123</v>
      </c>
      <c r="B22" s="573"/>
      <c r="C22" s="573"/>
      <c r="D22" s="573"/>
      <c r="E22" s="573"/>
      <c r="F22" s="573"/>
      <c r="G22" s="573"/>
      <c r="H22" s="573"/>
    </row>
  </sheetData>
  <sheetProtection/>
  <mergeCells count="11">
    <mergeCell ref="A15:H15"/>
    <mergeCell ref="A21:H21"/>
    <mergeCell ref="A22:H22"/>
    <mergeCell ref="A1:H1"/>
    <mergeCell ref="A2:H2"/>
    <mergeCell ref="A4:H4"/>
    <mergeCell ref="A5:H5"/>
    <mergeCell ref="A9:A10"/>
    <mergeCell ref="B9:B10"/>
    <mergeCell ref="C9:C10"/>
    <mergeCell ref="D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D34"/>
  <sheetViews>
    <sheetView view="pageBreakPreview" zoomScaleSheetLayoutView="100" zoomScalePageLayoutView="0" workbookViewId="0" topLeftCell="A46">
      <selection activeCell="E14" sqref="E14"/>
    </sheetView>
  </sheetViews>
  <sheetFormatPr defaultColWidth="0.85546875" defaultRowHeight="15"/>
  <cols>
    <col min="1" max="1" width="50.57421875" style="348" customWidth="1"/>
    <col min="2" max="4" width="13.28125" style="312" customWidth="1"/>
    <col min="5" max="5" width="10.8515625" style="312" customWidth="1"/>
    <col min="6" max="6" width="13.28125" style="312" customWidth="1"/>
    <col min="7" max="10" width="0.85546875" style="313" customWidth="1"/>
    <col min="11" max="11" width="17.00390625" style="313" customWidth="1"/>
    <col min="12" max="16384" width="0.85546875" style="313" customWidth="1"/>
  </cols>
  <sheetData>
    <row r="2" spans="1:108" ht="15.75">
      <c r="A2" s="579" t="s">
        <v>484</v>
      </c>
      <c r="B2" s="579"/>
      <c r="C2" s="579"/>
      <c r="D2" s="579"/>
      <c r="E2" s="579"/>
      <c r="F2" s="579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</row>
    <row r="3" spans="1:6" s="347" customFormat="1" ht="15.75">
      <c r="A3" s="579" t="s">
        <v>618</v>
      </c>
      <c r="B3" s="579"/>
      <c r="C3" s="579"/>
      <c r="D3" s="579"/>
      <c r="E3" s="579"/>
      <c r="F3" s="579"/>
    </row>
    <row r="4" spans="5:6" ht="16.5" thickBot="1">
      <c r="E4" s="299">
        <v>2018</v>
      </c>
      <c r="F4" s="300" t="s">
        <v>449</v>
      </c>
    </row>
    <row r="5" spans="1:6" s="349" customFormat="1" ht="15.75">
      <c r="A5" s="580"/>
      <c r="B5" s="582" t="s">
        <v>308</v>
      </c>
      <c r="C5" s="583"/>
      <c r="D5" s="584" t="s">
        <v>485</v>
      </c>
      <c r="E5" s="584" t="s">
        <v>486</v>
      </c>
      <c r="F5" s="586" t="s">
        <v>487</v>
      </c>
    </row>
    <row r="6" spans="1:6" s="349" customFormat="1" ht="31.5">
      <c r="A6" s="581"/>
      <c r="B6" s="350" t="s">
        <v>488</v>
      </c>
      <c r="C6" s="350" t="s">
        <v>489</v>
      </c>
      <c r="D6" s="585"/>
      <c r="E6" s="585"/>
      <c r="F6" s="587"/>
    </row>
    <row r="7" spans="1:6" s="354" customFormat="1" ht="15.75">
      <c r="A7" s="351"/>
      <c r="B7" s="352">
        <v>2</v>
      </c>
      <c r="C7" s="352">
        <v>3</v>
      </c>
      <c r="D7" s="352">
        <v>4</v>
      </c>
      <c r="E7" s="352">
        <v>5</v>
      </c>
      <c r="F7" s="353">
        <v>6</v>
      </c>
    </row>
    <row r="8" spans="1:6" ht="68.25" customHeight="1">
      <c r="A8" s="355" t="s">
        <v>490</v>
      </c>
      <c r="B8" s="356" t="s">
        <v>85</v>
      </c>
      <c r="C8" s="356" t="s">
        <v>85</v>
      </c>
      <c r="D8" s="357" t="s">
        <v>85</v>
      </c>
      <c r="E8" s="356"/>
      <c r="F8" s="358">
        <f>(F10+F11)/2</f>
        <v>2</v>
      </c>
    </row>
    <row r="9" spans="1:6" ht="15.75">
      <c r="A9" s="359" t="s">
        <v>491</v>
      </c>
      <c r="B9" s="356"/>
      <c r="C9" s="356"/>
      <c r="D9" s="360"/>
      <c r="E9" s="356"/>
      <c r="F9" s="361"/>
    </row>
    <row r="10" spans="1:6" ht="66" customHeight="1">
      <c r="A10" s="362" t="s">
        <v>492</v>
      </c>
      <c r="B10" s="363">
        <v>0</v>
      </c>
      <c r="C10" s="364">
        <v>0</v>
      </c>
      <c r="D10" s="357">
        <f aca="true" t="shared" si="0" ref="D10:D15">IF(B10=C10,1,IF(C10=0,0,B10/C10))</f>
        <v>1</v>
      </c>
      <c r="E10" s="356" t="s">
        <v>493</v>
      </c>
      <c r="F10" s="365">
        <f>IF(AND(D10&gt;=80%,D10&lt;=120%),2,IF(D10&lt;80%,3,1))</f>
        <v>2</v>
      </c>
    </row>
    <row r="11" spans="1:6" ht="84.75" customHeight="1">
      <c r="A11" s="362" t="s">
        <v>494</v>
      </c>
      <c r="B11" s="366" t="s">
        <v>85</v>
      </c>
      <c r="C11" s="366" t="s">
        <v>85</v>
      </c>
      <c r="D11" s="357">
        <f t="shared" si="0"/>
        <v>1</v>
      </c>
      <c r="E11" s="356" t="s">
        <v>493</v>
      </c>
      <c r="F11" s="365">
        <f>IF(AND(D11&gt;=80%,D11&lt;=120%),2,IF(D11&lt;80%,3,1))</f>
        <v>2</v>
      </c>
    </row>
    <row r="12" spans="1:6" ht="15.75">
      <c r="A12" s="359" t="s">
        <v>495</v>
      </c>
      <c r="B12" s="356"/>
      <c r="C12" s="356"/>
      <c r="D12" s="357"/>
      <c r="E12" s="356"/>
      <c r="F12" s="361"/>
    </row>
    <row r="13" spans="1:6" ht="35.25" customHeight="1">
      <c r="A13" s="359" t="s">
        <v>496</v>
      </c>
      <c r="B13" s="367">
        <v>0</v>
      </c>
      <c r="C13" s="356">
        <v>0</v>
      </c>
      <c r="D13" s="357">
        <f t="shared" si="0"/>
        <v>1</v>
      </c>
      <c r="E13" s="356" t="s">
        <v>85</v>
      </c>
      <c r="F13" s="361" t="s">
        <v>85</v>
      </c>
    </row>
    <row r="14" spans="1:6" ht="63">
      <c r="A14" s="359" t="s">
        <v>497</v>
      </c>
      <c r="B14" s="367">
        <v>1</v>
      </c>
      <c r="C14" s="356">
        <v>1</v>
      </c>
      <c r="D14" s="357">
        <f t="shared" si="0"/>
        <v>1</v>
      </c>
      <c r="E14" s="356" t="s">
        <v>85</v>
      </c>
      <c r="F14" s="361" t="s">
        <v>85</v>
      </c>
    </row>
    <row r="15" spans="1:6" ht="47.25">
      <c r="A15" s="359" t="s">
        <v>498</v>
      </c>
      <c r="B15" s="367">
        <v>5</v>
      </c>
      <c r="C15" s="356">
        <v>5</v>
      </c>
      <c r="D15" s="357">
        <f t="shared" si="0"/>
        <v>1</v>
      </c>
      <c r="E15" s="356" t="s">
        <v>85</v>
      </c>
      <c r="F15" s="361" t="s">
        <v>85</v>
      </c>
    </row>
    <row r="16" spans="1:6" ht="63">
      <c r="A16" s="359" t="s">
        <v>499</v>
      </c>
      <c r="B16" s="367">
        <v>1</v>
      </c>
      <c r="C16" s="356">
        <v>1</v>
      </c>
      <c r="D16" s="357">
        <f>IF(B16=C16,1,IF(C16=0,0,B16/C16))</f>
        <v>1</v>
      </c>
      <c r="E16" s="356" t="s">
        <v>85</v>
      </c>
      <c r="F16" s="361" t="s">
        <v>85</v>
      </c>
    </row>
    <row r="17" spans="1:6" ht="69" customHeight="1">
      <c r="A17" s="355" t="s">
        <v>500</v>
      </c>
      <c r="B17" s="356" t="s">
        <v>85</v>
      </c>
      <c r="C17" s="356" t="s">
        <v>85</v>
      </c>
      <c r="D17" s="357" t="s">
        <v>85</v>
      </c>
      <c r="E17" s="356"/>
      <c r="F17" s="358">
        <f>(F19+F20+F21)/3</f>
        <v>2</v>
      </c>
    </row>
    <row r="18" spans="1:6" ht="15.75">
      <c r="A18" s="359" t="s">
        <v>501</v>
      </c>
      <c r="B18" s="356"/>
      <c r="C18" s="356"/>
      <c r="D18" s="357"/>
      <c r="E18" s="356"/>
      <c r="F18" s="361"/>
    </row>
    <row r="19" spans="1:6" ht="47.25">
      <c r="A19" s="362" t="s">
        <v>502</v>
      </c>
      <c r="B19" s="368">
        <v>1</v>
      </c>
      <c r="C19" s="356">
        <v>1</v>
      </c>
      <c r="D19" s="357">
        <f>IF(B19=C19,1,IF(C19=0,0,B19/C19))</f>
        <v>1</v>
      </c>
      <c r="E19" s="356" t="s">
        <v>493</v>
      </c>
      <c r="F19" s="365">
        <f>IF(AND(D19&gt;=80%,D19&lt;=120%),2,IF(D19&lt;80%,3,1))</f>
        <v>2</v>
      </c>
    </row>
    <row r="20" spans="1:6" ht="63">
      <c r="A20" s="362" t="s">
        <v>503</v>
      </c>
      <c r="B20" s="368">
        <v>0</v>
      </c>
      <c r="C20" s="356">
        <v>0</v>
      </c>
      <c r="D20" s="357">
        <f>IF(B20=C20,1,IF(C20=0,0,B20/C20))</f>
        <v>1</v>
      </c>
      <c r="E20" s="356" t="s">
        <v>493</v>
      </c>
      <c r="F20" s="365">
        <f>IF(AND(D20&gt;=80%,D20&lt;=120%),2,IF(D20&lt;80%,3,1))</f>
        <v>2</v>
      </c>
    </row>
    <row r="21" spans="1:6" ht="67.5" customHeight="1">
      <c r="A21" s="362" t="s">
        <v>504</v>
      </c>
      <c r="B21" s="368">
        <v>0</v>
      </c>
      <c r="C21" s="356">
        <v>0</v>
      </c>
      <c r="D21" s="357">
        <f>IF(B21=C21,1,IF(C21=0,0,B21/C21))</f>
        <v>1</v>
      </c>
      <c r="E21" s="356" t="s">
        <v>493</v>
      </c>
      <c r="F21" s="365">
        <f>IF(AND(D21&gt;=80%,D21&lt;=120%),2,IF(D21&lt;80%,3,1))</f>
        <v>2</v>
      </c>
    </row>
    <row r="22" spans="1:6" ht="83.25" customHeight="1">
      <c r="A22" s="355" t="s">
        <v>505</v>
      </c>
      <c r="B22" s="367">
        <v>1</v>
      </c>
      <c r="C22" s="356">
        <v>1</v>
      </c>
      <c r="D22" s="357">
        <f>IF(B22=C22,1,IF(C22=0,0,B22/C22))</f>
        <v>1</v>
      </c>
      <c r="E22" s="356" t="s">
        <v>493</v>
      </c>
      <c r="F22" s="365">
        <f>IF(AND(D22&gt;=80%,D22&lt;=120%),2,IF(D22&lt;80%,3,1))</f>
        <v>2</v>
      </c>
    </row>
    <row r="23" spans="1:6" ht="98.25" customHeight="1">
      <c r="A23" s="355" t="s">
        <v>506</v>
      </c>
      <c r="B23" s="367">
        <v>1</v>
      </c>
      <c r="C23" s="356">
        <v>1</v>
      </c>
      <c r="D23" s="357">
        <f>IF(B23=C23,1,IF(C23=0,0,B23/C23))</f>
        <v>1</v>
      </c>
      <c r="E23" s="356" t="s">
        <v>493</v>
      </c>
      <c r="F23" s="365">
        <f>IF(AND(D23&gt;=80%,D23&lt;=120%),2,IF(D23&lt;80%,3,1))</f>
        <v>2</v>
      </c>
    </row>
    <row r="24" spans="1:6" ht="69" customHeight="1">
      <c r="A24" s="355" t="s">
        <v>507</v>
      </c>
      <c r="B24" s="356" t="s">
        <v>85</v>
      </c>
      <c r="C24" s="356" t="s">
        <v>85</v>
      </c>
      <c r="D24" s="357" t="s">
        <v>85</v>
      </c>
      <c r="E24" s="356"/>
      <c r="F24" s="365">
        <f>F25</f>
        <v>1</v>
      </c>
    </row>
    <row r="25" spans="1:6" ht="104.25" customHeight="1">
      <c r="A25" s="359" t="s">
        <v>508</v>
      </c>
      <c r="B25" s="369">
        <v>0</v>
      </c>
      <c r="C25" s="357">
        <v>0</v>
      </c>
      <c r="D25" s="357">
        <v>0</v>
      </c>
      <c r="E25" s="356" t="s">
        <v>509</v>
      </c>
      <c r="F25" s="365">
        <f>IF(AND(D25&gt;=80%,D25&lt;=120%),2,IF(D25&lt;80%,1,3))</f>
        <v>1</v>
      </c>
    </row>
    <row r="26" spans="1:6" ht="14.25" customHeight="1">
      <c r="A26" s="359"/>
      <c r="B26" s="370"/>
      <c r="C26" s="356"/>
      <c r="D26" s="357"/>
      <c r="E26" s="356"/>
      <c r="F26" s="365"/>
    </row>
    <row r="27" spans="1:6" ht="78.75">
      <c r="A27" s="355" t="s">
        <v>510</v>
      </c>
      <c r="B27" s="356" t="s">
        <v>85</v>
      </c>
      <c r="C27" s="356" t="s">
        <v>85</v>
      </c>
      <c r="D27" s="357" t="s">
        <v>85</v>
      </c>
      <c r="E27" s="356"/>
      <c r="F27" s="358">
        <f>(F29+F30)/2</f>
        <v>1</v>
      </c>
    </row>
    <row r="28" spans="1:6" ht="15.75">
      <c r="A28" s="359" t="s">
        <v>501</v>
      </c>
      <c r="B28" s="356"/>
      <c r="C28" s="356"/>
      <c r="D28" s="357"/>
      <c r="E28" s="356"/>
      <c r="F28" s="361"/>
    </row>
    <row r="29" spans="1:6" ht="100.5" customHeight="1">
      <c r="A29" s="362" t="s">
        <v>511</v>
      </c>
      <c r="B29" s="363">
        <v>0</v>
      </c>
      <c r="C29" s="357">
        <v>0</v>
      </c>
      <c r="D29" s="357">
        <v>0</v>
      </c>
      <c r="E29" s="356" t="s">
        <v>509</v>
      </c>
      <c r="F29" s="365">
        <f>IF(AND(D29&gt;=80%,D29&lt;=120%),2,IF(D29&lt;80%,1,3))</f>
        <v>1</v>
      </c>
    </row>
    <row r="30" spans="1:6" ht="113.25" customHeight="1">
      <c r="A30" s="362" t="s">
        <v>512</v>
      </c>
      <c r="B30" s="363">
        <v>0</v>
      </c>
      <c r="C30" s="357">
        <v>0</v>
      </c>
      <c r="D30" s="357">
        <v>0</v>
      </c>
      <c r="E30" s="356" t="s">
        <v>509</v>
      </c>
      <c r="F30" s="365">
        <f>IF(AND(D30&gt;=80%,D30&lt;=120%),2,IF(D30&lt;80%,1,3))</f>
        <v>1</v>
      </c>
    </row>
    <row r="31" spans="1:6" ht="23.25" customHeight="1" thickBot="1">
      <c r="A31" s="371" t="s">
        <v>513</v>
      </c>
      <c r="B31" s="372" t="s">
        <v>85</v>
      </c>
      <c r="C31" s="372" t="s">
        <v>85</v>
      </c>
      <c r="D31" s="373" t="s">
        <v>85</v>
      </c>
      <c r="E31" s="372"/>
      <c r="F31" s="374">
        <f>(F8+F17+F22+F23+F24+F27)/6</f>
        <v>1.6666666666666667</v>
      </c>
    </row>
    <row r="33" spans="1:6" ht="30.75" customHeight="1">
      <c r="A33" s="375" t="str">
        <f>'1.1  факт 2018'!B22</f>
        <v>Главный инженер </v>
      </c>
      <c r="B33" s="313"/>
      <c r="C33" s="309" t="str">
        <f>'1.2 факт 2018'!B11</f>
        <v>В.Г. Старостин</v>
      </c>
      <c r="D33" s="298"/>
      <c r="E33" s="298" t="s">
        <v>463</v>
      </c>
      <c r="F33" s="313"/>
    </row>
    <row r="34" spans="1:6" ht="15.75">
      <c r="A34" s="376" t="s">
        <v>457</v>
      </c>
      <c r="B34" s="313"/>
      <c r="C34" s="310" t="s">
        <v>458</v>
      </c>
      <c r="D34" s="310"/>
      <c r="E34" s="310" t="s">
        <v>459</v>
      </c>
      <c r="F34" s="313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SheetLayoutView="100" zoomScalePageLayoutView="0" workbookViewId="0" topLeftCell="A25">
      <selection activeCell="F18" sqref="F18"/>
    </sheetView>
  </sheetViews>
  <sheetFormatPr defaultColWidth="0.85546875" defaultRowHeight="15"/>
  <cols>
    <col min="1" max="1" width="53.140625" style="377" customWidth="1"/>
    <col min="2" max="5" width="12.8515625" style="377" customWidth="1"/>
    <col min="6" max="6" width="13.28125" style="377" customWidth="1"/>
    <col min="7" max="16384" width="0.85546875" style="313" customWidth="1"/>
  </cols>
  <sheetData>
    <row r="2" spans="1:6" ht="26.25" customHeight="1">
      <c r="A2" s="588" t="s">
        <v>514</v>
      </c>
      <c r="B2" s="589"/>
      <c r="C2" s="589"/>
      <c r="D2" s="589"/>
      <c r="E2" s="589"/>
      <c r="F2" s="589"/>
    </row>
    <row r="3" spans="1:6" s="347" customFormat="1" ht="15.75">
      <c r="A3" s="588" t="s">
        <v>515</v>
      </c>
      <c r="B3" s="589"/>
      <c r="C3" s="589"/>
      <c r="D3" s="589"/>
      <c r="E3" s="589"/>
      <c r="F3" s="589"/>
    </row>
    <row r="4" spans="5:6" ht="16.5" thickBot="1">
      <c r="E4" s="378">
        <v>2018</v>
      </c>
      <c r="F4" s="308" t="s">
        <v>449</v>
      </c>
    </row>
    <row r="5" spans="1:6" s="349" customFormat="1" ht="15.75">
      <c r="A5" s="590" t="s">
        <v>516</v>
      </c>
      <c r="B5" s="582" t="s">
        <v>308</v>
      </c>
      <c r="C5" s="583"/>
      <c r="D5" s="584" t="s">
        <v>485</v>
      </c>
      <c r="E5" s="584" t="s">
        <v>486</v>
      </c>
      <c r="F5" s="586" t="s">
        <v>487</v>
      </c>
    </row>
    <row r="6" spans="1:6" s="349" customFormat="1" ht="31.5">
      <c r="A6" s="591"/>
      <c r="B6" s="350" t="s">
        <v>488</v>
      </c>
      <c r="C6" s="350" t="s">
        <v>489</v>
      </c>
      <c r="D6" s="585"/>
      <c r="E6" s="585"/>
      <c r="F6" s="587"/>
    </row>
    <row r="7" spans="1:6" s="354" customFormat="1" ht="15.75">
      <c r="A7" s="379">
        <v>1</v>
      </c>
      <c r="B7" s="380">
        <v>2</v>
      </c>
      <c r="C7" s="380">
        <v>3</v>
      </c>
      <c r="D7" s="380">
        <v>4</v>
      </c>
      <c r="E7" s="380">
        <v>5</v>
      </c>
      <c r="F7" s="381">
        <v>6</v>
      </c>
    </row>
    <row r="8" spans="1:6" ht="112.5" customHeight="1">
      <c r="A8" s="355" t="s">
        <v>517</v>
      </c>
      <c r="B8" s="382" t="s">
        <v>85</v>
      </c>
      <c r="C8" s="382" t="s">
        <v>85</v>
      </c>
      <c r="D8" s="383" t="s">
        <v>85</v>
      </c>
      <c r="E8" s="350"/>
      <c r="F8" s="384">
        <f>(F10+F11)/2</f>
        <v>2</v>
      </c>
    </row>
    <row r="9" spans="1:6" ht="15.75">
      <c r="A9" s="359" t="s">
        <v>491</v>
      </c>
      <c r="B9" s="350"/>
      <c r="C9" s="350"/>
      <c r="D9" s="383"/>
      <c r="E9" s="350"/>
      <c r="F9" s="385"/>
    </row>
    <row r="10" spans="1:6" ht="56.25" customHeight="1">
      <c r="A10" s="362" t="s">
        <v>518</v>
      </c>
      <c r="B10" s="386">
        <v>0</v>
      </c>
      <c r="C10" s="387">
        <v>0</v>
      </c>
      <c r="D10" s="357">
        <f>IF(B10=C10,1,IF(C10=0,0,B10/C10))</f>
        <v>1</v>
      </c>
      <c r="E10" s="388" t="s">
        <v>509</v>
      </c>
      <c r="F10" s="365">
        <f>IF(AND(D10&gt;=80%,D10&lt;=120%),2,IF(D10&lt;80%,1,3))</f>
        <v>2</v>
      </c>
    </row>
    <row r="11" spans="1:6" ht="69.75" customHeight="1">
      <c r="A11" s="362" t="s">
        <v>519</v>
      </c>
      <c r="B11" s="386">
        <v>0</v>
      </c>
      <c r="C11" s="387">
        <v>0</v>
      </c>
      <c r="D11" s="357">
        <f>IF(B11=C11,1,IF(C11=0,0,B11/C11))</f>
        <v>1</v>
      </c>
      <c r="E11" s="388" t="s">
        <v>509</v>
      </c>
      <c r="F11" s="365">
        <f>IF(AND(D11&gt;=80%,D11&lt;=120%),2,IF(D11&lt;80%,1,3))</f>
        <v>2</v>
      </c>
    </row>
    <row r="12" spans="1:6" ht="47.25">
      <c r="A12" s="355" t="s">
        <v>520</v>
      </c>
      <c r="B12" s="382" t="s">
        <v>85</v>
      </c>
      <c r="C12" s="382" t="s">
        <v>85</v>
      </c>
      <c r="D12" s="383" t="s">
        <v>85</v>
      </c>
      <c r="E12" s="350"/>
      <c r="F12" s="384">
        <f>(F14+F15+F18)/3</f>
        <v>0.4166666666666667</v>
      </c>
    </row>
    <row r="13" spans="1:6" ht="15.75">
      <c r="A13" s="359" t="s">
        <v>501</v>
      </c>
      <c r="B13" s="350"/>
      <c r="C13" s="350"/>
      <c r="D13" s="383"/>
      <c r="E13" s="350"/>
      <c r="F13" s="385"/>
    </row>
    <row r="14" spans="1:6" ht="69" customHeight="1">
      <c r="A14" s="362" t="s">
        <v>521</v>
      </c>
      <c r="B14" s="386">
        <v>0</v>
      </c>
      <c r="C14" s="387">
        <v>0</v>
      </c>
      <c r="D14" s="357">
        <f>IF(B14=C14,1,IF(C14=0,0,B14/C14))</f>
        <v>1</v>
      </c>
      <c r="E14" s="388" t="s">
        <v>509</v>
      </c>
      <c r="F14" s="365">
        <f>IF(AND(D14&gt;=80%,D14&lt;=120%),0.5,IF(D14&lt;80%,0.25,0.75))</f>
        <v>0.5</v>
      </c>
    </row>
    <row r="15" spans="1:6" ht="52.5" customHeight="1">
      <c r="A15" s="389" t="s">
        <v>522</v>
      </c>
      <c r="B15" s="382" t="s">
        <v>85</v>
      </c>
      <c r="C15" s="382" t="s">
        <v>85</v>
      </c>
      <c r="D15" s="390" t="s">
        <v>85</v>
      </c>
      <c r="E15" s="388" t="s">
        <v>85</v>
      </c>
      <c r="F15" s="365">
        <f>(F16+F17)/2</f>
        <v>0.5</v>
      </c>
    </row>
    <row r="16" spans="1:6" ht="54" customHeight="1">
      <c r="A16" s="359" t="s">
        <v>523</v>
      </c>
      <c r="B16" s="391">
        <v>0</v>
      </c>
      <c r="C16" s="387">
        <v>0</v>
      </c>
      <c r="D16" s="357">
        <f>IF(B16=C16,1,IF(C16=0,0,B16/C16))</f>
        <v>1</v>
      </c>
      <c r="E16" s="388" t="s">
        <v>509</v>
      </c>
      <c r="F16" s="365">
        <f>IF(AND(D16&gt;=80%,D16&lt;=120%),0.5,IF(D16&lt;80%,0.25,0.75))</f>
        <v>0.5</v>
      </c>
    </row>
    <row r="17" spans="1:6" ht="26.25" customHeight="1">
      <c r="A17" s="359" t="s">
        <v>524</v>
      </c>
      <c r="B17" s="391">
        <v>0</v>
      </c>
      <c r="C17" s="387">
        <v>0</v>
      </c>
      <c r="D17" s="357">
        <f>IF(B17=C17,1,IF(C17=0,0,B17/C17))</f>
        <v>1</v>
      </c>
      <c r="E17" s="388" t="s">
        <v>509</v>
      </c>
      <c r="F17" s="365">
        <f>IF(AND(D17&gt;=80%,D17&lt;=120%),0.5,IF(D17&lt;80%,0.25,0.75))</f>
        <v>0.5</v>
      </c>
    </row>
    <row r="18" spans="1:6" ht="117.75" customHeight="1">
      <c r="A18" s="362" t="s">
        <v>525</v>
      </c>
      <c r="B18" s="392">
        <v>0</v>
      </c>
      <c r="C18" s="393">
        <v>0</v>
      </c>
      <c r="D18" s="357">
        <v>0</v>
      </c>
      <c r="E18" s="388" t="s">
        <v>509</v>
      </c>
      <c r="F18" s="365">
        <f>IF(AND(D18&gt;=80%,D18&lt;=120%),0.5,IF(D18&lt;80%,0.25,0.75))</f>
        <v>0.25</v>
      </c>
    </row>
    <row r="19" spans="1:6" ht="50.25" customHeight="1">
      <c r="A19" s="355" t="s">
        <v>526</v>
      </c>
      <c r="B19" s="382" t="s">
        <v>85</v>
      </c>
      <c r="C19" s="382" t="s">
        <v>85</v>
      </c>
      <c r="D19" s="383">
        <f>D20</f>
        <v>0</v>
      </c>
      <c r="E19" s="350" t="s">
        <v>509</v>
      </c>
      <c r="F19" s="365">
        <f>IF(AND(D19&gt;=80%,D19&lt;=120%),0.2,IF(D19&lt;80%,0.1,0.3))</f>
        <v>0.1</v>
      </c>
    </row>
    <row r="20" spans="1:6" ht="166.5" customHeight="1">
      <c r="A20" s="359" t="s">
        <v>527</v>
      </c>
      <c r="B20" s="392">
        <v>0</v>
      </c>
      <c r="C20" s="393">
        <v>0</v>
      </c>
      <c r="D20" s="357">
        <v>0</v>
      </c>
      <c r="E20" s="350" t="s">
        <v>509</v>
      </c>
      <c r="F20" s="365">
        <f>IF(AND(D20&gt;=80%,D20&lt;=120%),0.2,IF(D20&lt;80%,0.1,0.3))</f>
        <v>0.1</v>
      </c>
    </row>
    <row r="21" spans="1:6" ht="63">
      <c r="A21" s="355" t="s">
        <v>528</v>
      </c>
      <c r="B21" s="382" t="s">
        <v>85</v>
      </c>
      <c r="C21" s="382" t="s">
        <v>85</v>
      </c>
      <c r="D21" s="383">
        <f>D22</f>
        <v>0</v>
      </c>
      <c r="E21" s="350" t="s">
        <v>509</v>
      </c>
      <c r="F21" s="365">
        <f>IF(AND(D21&gt;=80%,D21&lt;=120%),0.2,IF(D21&lt;80%,0.1,0.3))</f>
        <v>0.1</v>
      </c>
    </row>
    <row r="22" spans="1:6" ht="94.5">
      <c r="A22" s="359" t="s">
        <v>529</v>
      </c>
      <c r="B22" s="392">
        <v>0</v>
      </c>
      <c r="C22" s="393">
        <v>0.01</v>
      </c>
      <c r="D22" s="357">
        <v>0</v>
      </c>
      <c r="E22" s="350" t="s">
        <v>509</v>
      </c>
      <c r="F22" s="365">
        <f>IF(AND(D22&gt;=80%,D22&lt;=120%),0.2,IF(D22&lt;80%,0.1,0.3))</f>
        <v>0.1</v>
      </c>
    </row>
    <row r="23" spans="1:6" ht="63">
      <c r="A23" s="355" t="s">
        <v>530</v>
      </c>
      <c r="B23" s="382" t="s">
        <v>85</v>
      </c>
      <c r="C23" s="382" t="s">
        <v>85</v>
      </c>
      <c r="D23" s="383">
        <f>D24</f>
        <v>0</v>
      </c>
      <c r="E23" s="350" t="s">
        <v>509</v>
      </c>
      <c r="F23" s="365">
        <f>IF(AND(D23&gt;=80%,D23&lt;=120%),0.5,IF(D23&lt;80%,0.25,0.75))</f>
        <v>0.25</v>
      </c>
    </row>
    <row r="24" spans="1:6" ht="63">
      <c r="A24" s="359" t="s">
        <v>531</v>
      </c>
      <c r="B24" s="392">
        <v>0</v>
      </c>
      <c r="C24" s="393">
        <v>0.01</v>
      </c>
      <c r="D24" s="357">
        <f>IF(B24=C24,1,IF(C24=0,0,B24/C24))</f>
        <v>0</v>
      </c>
      <c r="E24" s="350" t="s">
        <v>509</v>
      </c>
      <c r="F24" s="365">
        <f>IF(AND(D24&gt;=80%,D24&lt;=120%),0.5,IF(D24&lt;80%,0.25,0.75))</f>
        <v>0.25</v>
      </c>
    </row>
    <row r="25" spans="1:6" ht="47.25">
      <c r="A25" s="355" t="s">
        <v>532</v>
      </c>
      <c r="B25" s="382" t="s">
        <v>85</v>
      </c>
      <c r="C25" s="382" t="s">
        <v>85</v>
      </c>
      <c r="D25" s="383" t="s">
        <v>85</v>
      </c>
      <c r="E25" s="350"/>
      <c r="F25" s="384">
        <f>(F27+F28)/2</f>
        <v>0.375</v>
      </c>
    </row>
    <row r="26" spans="1:6" ht="15.75">
      <c r="A26" s="359" t="s">
        <v>501</v>
      </c>
      <c r="B26" s="350"/>
      <c r="C26" s="387"/>
      <c r="D26" s="383"/>
      <c r="E26" s="350"/>
      <c r="F26" s="365"/>
    </row>
    <row r="27" spans="1:6" ht="78.75">
      <c r="A27" s="362" t="s">
        <v>533</v>
      </c>
      <c r="B27" s="386">
        <v>1</v>
      </c>
      <c r="C27" s="387">
        <v>1</v>
      </c>
      <c r="D27" s="357">
        <f>IF(B27=C27,1,IF(C27=0,0,B27/C27))</f>
        <v>1</v>
      </c>
      <c r="E27" s="388" t="s">
        <v>493</v>
      </c>
      <c r="F27" s="365">
        <f>IF(AND(D27&gt;=80%,D27&lt;=120%),0.5,IF(D27&lt;80%,0.75,0.25))</f>
        <v>0.5</v>
      </c>
    </row>
    <row r="28" spans="1:6" ht="116.25" customHeight="1">
      <c r="A28" s="362" t="s">
        <v>534</v>
      </c>
      <c r="B28" s="392">
        <v>0</v>
      </c>
      <c r="C28" s="393">
        <v>0.01</v>
      </c>
      <c r="D28" s="357">
        <v>0</v>
      </c>
      <c r="E28" s="388" t="s">
        <v>509</v>
      </c>
      <c r="F28" s="365">
        <f>IF(AND(D28&gt;=80%,D28&lt;=120%),0.5,IF(D28&lt;80%,0.25,0.75))</f>
        <v>0.25</v>
      </c>
    </row>
    <row r="29" spans="1:6" ht="63">
      <c r="A29" s="355" t="s">
        <v>535</v>
      </c>
      <c r="B29" s="382" t="s">
        <v>85</v>
      </c>
      <c r="C29" s="382" t="s">
        <v>85</v>
      </c>
      <c r="D29" s="383">
        <f>D30</f>
        <v>0</v>
      </c>
      <c r="E29" s="350" t="s">
        <v>509</v>
      </c>
      <c r="F29" s="365">
        <f>IF(AND(D29&gt;=80%,D29&lt;=120%),0.2,IF(D29&lt;80%,0.1,0.3))</f>
        <v>0.1</v>
      </c>
    </row>
    <row r="30" spans="1:6" ht="78.75">
      <c r="A30" s="359" t="s">
        <v>536</v>
      </c>
      <c r="B30" s="392">
        <v>0</v>
      </c>
      <c r="C30" s="393">
        <v>0</v>
      </c>
      <c r="D30" s="357">
        <v>0</v>
      </c>
      <c r="E30" s="350" t="s">
        <v>509</v>
      </c>
      <c r="F30" s="365">
        <f>IF(AND(D30&gt;=80%,D30&lt;=120%),0.2,IF(D30&lt;80%,0.1,0.3))</f>
        <v>0.1</v>
      </c>
    </row>
    <row r="31" spans="1:6" ht="22.5" customHeight="1" thickBot="1">
      <c r="A31" s="371" t="s">
        <v>537</v>
      </c>
      <c r="B31" s="394" t="s">
        <v>85</v>
      </c>
      <c r="C31" s="394" t="s">
        <v>85</v>
      </c>
      <c r="D31" s="395" t="s">
        <v>85</v>
      </c>
      <c r="E31" s="394"/>
      <c r="F31" s="396">
        <f>ROUND((F29+F25+F23+F21+F19+F12+F8)/7,3)</f>
        <v>0.477</v>
      </c>
    </row>
    <row r="33" spans="1:6" ht="35.25" customHeight="1">
      <c r="A33" s="423" t="str">
        <f>'форма 6.1 (2018)'!A33</f>
        <v>Главный инженер </v>
      </c>
      <c r="B33" s="312"/>
      <c r="C33" s="436" t="str">
        <f>'форма 6.1 (2018)'!C33</f>
        <v>В.Г. Старостин</v>
      </c>
      <c r="D33" s="298"/>
      <c r="E33" s="298" t="s">
        <v>463</v>
      </c>
      <c r="F33" s="312"/>
    </row>
    <row r="34" spans="1:6" ht="15.75">
      <c r="A34" s="376" t="s">
        <v>457</v>
      </c>
      <c r="B34" s="312"/>
      <c r="C34" s="310" t="s">
        <v>458</v>
      </c>
      <c r="D34" s="310"/>
      <c r="E34" s="310" t="s">
        <v>459</v>
      </c>
      <c r="F34" s="312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SheetLayoutView="100" zoomScalePageLayoutView="0" workbookViewId="0" topLeftCell="A40">
      <selection activeCell="A2" sqref="A2:F2"/>
    </sheetView>
  </sheetViews>
  <sheetFormatPr defaultColWidth="0.85546875" defaultRowHeight="15"/>
  <cols>
    <col min="1" max="1" width="53.140625" style="377" customWidth="1"/>
    <col min="2" max="5" width="12.8515625" style="377" customWidth="1"/>
    <col min="6" max="6" width="13.28125" style="377" customWidth="1"/>
    <col min="7" max="16384" width="0.85546875" style="313" customWidth="1"/>
  </cols>
  <sheetData>
    <row r="2" spans="1:6" ht="26.25" customHeight="1">
      <c r="A2" s="588" t="s">
        <v>538</v>
      </c>
      <c r="B2" s="589"/>
      <c r="C2" s="589"/>
      <c r="D2" s="589"/>
      <c r="E2" s="589"/>
      <c r="F2" s="589"/>
    </row>
    <row r="3" spans="1:6" s="347" customFormat="1" ht="15.75">
      <c r="A3" s="588" t="s">
        <v>539</v>
      </c>
      <c r="B3" s="589"/>
      <c r="C3" s="589"/>
      <c r="D3" s="589"/>
      <c r="E3" s="589"/>
      <c r="F3" s="589"/>
    </row>
    <row r="4" spans="5:6" ht="16.5" thickBot="1">
      <c r="E4" s="378">
        <f>'форма 6.2 (2018)'!E4</f>
        <v>2018</v>
      </c>
      <c r="F4" s="308" t="s">
        <v>449</v>
      </c>
    </row>
    <row r="5" spans="1:6" s="349" customFormat="1" ht="15.75">
      <c r="A5" s="590" t="s">
        <v>516</v>
      </c>
      <c r="B5" s="582" t="s">
        <v>308</v>
      </c>
      <c r="C5" s="583"/>
      <c r="D5" s="584" t="s">
        <v>485</v>
      </c>
      <c r="E5" s="584" t="s">
        <v>486</v>
      </c>
      <c r="F5" s="586" t="s">
        <v>487</v>
      </c>
    </row>
    <row r="6" spans="1:6" s="349" customFormat="1" ht="31.5">
      <c r="A6" s="591"/>
      <c r="B6" s="350" t="s">
        <v>488</v>
      </c>
      <c r="C6" s="350" t="s">
        <v>489</v>
      </c>
      <c r="D6" s="585"/>
      <c r="E6" s="585"/>
      <c r="F6" s="587"/>
    </row>
    <row r="7" spans="1:6" s="354" customFormat="1" ht="15.75">
      <c r="A7" s="379">
        <v>1</v>
      </c>
      <c r="B7" s="380">
        <v>2</v>
      </c>
      <c r="C7" s="380">
        <v>3</v>
      </c>
      <c r="D7" s="380">
        <v>4</v>
      </c>
      <c r="E7" s="380">
        <v>5</v>
      </c>
      <c r="F7" s="381">
        <v>6</v>
      </c>
    </row>
    <row r="8" spans="1:6" ht="81" customHeight="1">
      <c r="A8" s="355" t="s">
        <v>540</v>
      </c>
      <c r="B8" s="367">
        <v>1</v>
      </c>
      <c r="C8" s="356">
        <v>1</v>
      </c>
      <c r="D8" s="357">
        <f>IF(B8=C8,1,IF(C8=0,0,B8/C8))</f>
        <v>1</v>
      </c>
      <c r="E8" s="356" t="s">
        <v>493</v>
      </c>
      <c r="F8" s="365">
        <f>IF(AND(D8&gt;=80%,D8&lt;=120%),2,IF(D8&lt;80%,3,1))</f>
        <v>2</v>
      </c>
    </row>
    <row r="9" spans="1:6" ht="37.5" customHeight="1">
      <c r="A9" s="355" t="s">
        <v>541</v>
      </c>
      <c r="B9" s="382" t="s">
        <v>85</v>
      </c>
      <c r="C9" s="382" t="s">
        <v>85</v>
      </c>
      <c r="D9" s="383" t="s">
        <v>85</v>
      </c>
      <c r="E9" s="356"/>
      <c r="F9" s="397">
        <f>(F11+F12+F13+F14+F15+F16)/6</f>
        <v>1.8333333333333333</v>
      </c>
    </row>
    <row r="10" spans="1:6" ht="15.75">
      <c r="A10" s="359" t="s">
        <v>491</v>
      </c>
      <c r="B10" s="350"/>
      <c r="C10" s="350"/>
      <c r="D10" s="383"/>
      <c r="E10" s="350"/>
      <c r="F10" s="385"/>
    </row>
    <row r="11" spans="1:6" ht="84" customHeight="1">
      <c r="A11" s="362" t="s">
        <v>542</v>
      </c>
      <c r="B11" s="398">
        <v>0</v>
      </c>
      <c r="C11" s="370">
        <v>0</v>
      </c>
      <c r="D11" s="357">
        <v>0</v>
      </c>
      <c r="E11" s="356" t="s">
        <v>509</v>
      </c>
      <c r="F11" s="365">
        <f>IF(AND(D11&gt;=80%,D11&lt;=120%),2,IF(D11&lt;80%,1,3))</f>
        <v>1</v>
      </c>
    </row>
    <row r="12" spans="1:6" ht="102" customHeight="1">
      <c r="A12" s="362" t="s">
        <v>543</v>
      </c>
      <c r="B12" s="398" t="s">
        <v>85</v>
      </c>
      <c r="C12" s="370">
        <v>0</v>
      </c>
      <c r="D12" s="357">
        <v>1</v>
      </c>
      <c r="E12" s="356" t="s">
        <v>493</v>
      </c>
      <c r="F12" s="365">
        <f>IF(AND(D12&gt;=80%,D12&lt;=120%),2,IF(D12&lt;80%,3,1))</f>
        <v>2</v>
      </c>
    </row>
    <row r="13" spans="1:6" ht="116.25" customHeight="1">
      <c r="A13" s="362" t="s">
        <v>544</v>
      </c>
      <c r="B13" s="398">
        <v>0</v>
      </c>
      <c r="C13" s="370">
        <v>0.01</v>
      </c>
      <c r="D13" s="357">
        <v>0</v>
      </c>
      <c r="E13" s="356" t="s">
        <v>509</v>
      </c>
      <c r="F13" s="365">
        <f>IF(AND(D13&gt;=80%,D13&lt;=120%),2,IF(D13&lt;80%,1,3))</f>
        <v>1</v>
      </c>
    </row>
    <row r="14" spans="1:6" ht="114.75" customHeight="1">
      <c r="A14" s="399" t="s">
        <v>545</v>
      </c>
      <c r="B14" s="398">
        <v>0</v>
      </c>
      <c r="C14" s="370">
        <v>0.01</v>
      </c>
      <c r="D14" s="357">
        <v>0</v>
      </c>
      <c r="E14" s="356" t="s">
        <v>509</v>
      </c>
      <c r="F14" s="365">
        <f>IF(AND(D14&gt;=80%,D14&lt;=120%),2,IF(D14&lt;80%,1,3))</f>
        <v>1</v>
      </c>
    </row>
    <row r="15" spans="1:6" ht="83.25" customHeight="1">
      <c r="A15" s="359" t="s">
        <v>546</v>
      </c>
      <c r="B15" s="367">
        <v>0</v>
      </c>
      <c r="C15" s="356">
        <v>1</v>
      </c>
      <c r="D15" s="357">
        <v>0</v>
      </c>
      <c r="E15" s="356" t="s">
        <v>493</v>
      </c>
      <c r="F15" s="365">
        <f>IF(AND(D15&gt;=80%,D15&lt;=120%),2,IF(D15&lt;80%,3,1))</f>
        <v>3</v>
      </c>
    </row>
    <row r="16" spans="1:6" ht="66" customHeight="1">
      <c r="A16" s="359" t="s">
        <v>547</v>
      </c>
      <c r="B16" s="367">
        <v>0</v>
      </c>
      <c r="C16" s="356">
        <v>1</v>
      </c>
      <c r="D16" s="357">
        <f>IF(B16=C16,1,IF(C16=0,0,B16/C16))</f>
        <v>0</v>
      </c>
      <c r="E16" s="356" t="s">
        <v>493</v>
      </c>
      <c r="F16" s="365">
        <f>IF(AND(D16&gt;=80%,D16&lt;=120%),2,IF(D16&lt;80%,3,1))</f>
        <v>3</v>
      </c>
    </row>
    <row r="17" spans="1:6" ht="39.75" customHeight="1">
      <c r="A17" s="355" t="s">
        <v>548</v>
      </c>
      <c r="B17" s="382" t="s">
        <v>85</v>
      </c>
      <c r="C17" s="382" t="s">
        <v>85</v>
      </c>
      <c r="D17" s="383" t="s">
        <v>85</v>
      </c>
      <c r="E17" s="350"/>
      <c r="F17" s="365">
        <f>(F19+F20)/2</f>
        <v>2</v>
      </c>
    </row>
    <row r="18" spans="1:6" ht="21" customHeight="1">
      <c r="A18" s="359" t="s">
        <v>491</v>
      </c>
      <c r="B18" s="393"/>
      <c r="C18" s="393"/>
      <c r="D18" s="383"/>
      <c r="E18" s="350"/>
      <c r="F18" s="365"/>
    </row>
    <row r="19" spans="1:6" ht="47.25">
      <c r="A19" s="359" t="s">
        <v>549</v>
      </c>
      <c r="B19" s="367">
        <v>0</v>
      </c>
      <c r="C19" s="356">
        <v>0</v>
      </c>
      <c r="D19" s="357">
        <f>IF(B19=C19,1,IF(C19=0,0,B19/C19))</f>
        <v>1</v>
      </c>
      <c r="E19" s="356" t="s">
        <v>509</v>
      </c>
      <c r="F19" s="365">
        <f>IF(AND(D19&gt;=80%,D19&lt;=120%),2,IF(D19&lt;80%,1,3))</f>
        <v>2</v>
      </c>
    </row>
    <row r="20" spans="1:6" ht="68.25" customHeight="1">
      <c r="A20" s="359" t="s">
        <v>550</v>
      </c>
      <c r="B20" s="382" t="s">
        <v>85</v>
      </c>
      <c r="C20" s="382" t="s">
        <v>85</v>
      </c>
      <c r="D20" s="383">
        <f>(D21+D22+D23)/3</f>
        <v>1</v>
      </c>
      <c r="E20" s="356" t="s">
        <v>493</v>
      </c>
      <c r="F20" s="365">
        <f>IF(AND(D20&gt;=80%,D20&lt;=120%),2,IF(D20&lt;80%,3,1))</f>
        <v>2</v>
      </c>
    </row>
    <row r="21" spans="1:6" ht="31.5">
      <c r="A21" s="359" t="s">
        <v>551</v>
      </c>
      <c r="B21" s="367">
        <v>0</v>
      </c>
      <c r="C21" s="356">
        <v>0</v>
      </c>
      <c r="D21" s="357">
        <f>IF(B21=C21,1,IF(C21=0,0,B21/C21))</f>
        <v>1</v>
      </c>
      <c r="E21" s="350"/>
      <c r="F21" s="365"/>
    </row>
    <row r="22" spans="1:6" ht="38.25" customHeight="1">
      <c r="A22" s="359" t="s">
        <v>552</v>
      </c>
      <c r="B22" s="367">
        <v>0</v>
      </c>
      <c r="C22" s="356">
        <v>0</v>
      </c>
      <c r="D22" s="357">
        <f>IF(B22=C22,1,IF(C22=0,0,B22/C22))</f>
        <v>1</v>
      </c>
      <c r="E22" s="350"/>
      <c r="F22" s="365"/>
    </row>
    <row r="23" spans="1:6" ht="31.5">
      <c r="A23" s="359" t="s">
        <v>553</v>
      </c>
      <c r="B23" s="367">
        <v>0</v>
      </c>
      <c r="C23" s="356">
        <v>0</v>
      </c>
      <c r="D23" s="357">
        <f>IF(B23=C23,1,IF(C23=0,0,B23/C23))</f>
        <v>1</v>
      </c>
      <c r="E23" s="350"/>
      <c r="F23" s="384"/>
    </row>
    <row r="24" spans="1:6" ht="34.5" customHeight="1">
      <c r="A24" s="355" t="s">
        <v>554</v>
      </c>
      <c r="B24" s="382" t="s">
        <v>85</v>
      </c>
      <c r="C24" s="382" t="s">
        <v>85</v>
      </c>
      <c r="D24" s="383">
        <f>D25</f>
        <v>0</v>
      </c>
      <c r="E24" s="356" t="s">
        <v>509</v>
      </c>
      <c r="F24" s="365">
        <f>IF(AND(D24&gt;=80%,D24&lt;=120%),2,IF(D24&lt;80%,1,3))</f>
        <v>1</v>
      </c>
    </row>
    <row r="25" spans="1:6" ht="66" customHeight="1">
      <c r="A25" s="359" t="s">
        <v>555</v>
      </c>
      <c r="B25" s="367">
        <v>0</v>
      </c>
      <c r="C25" s="356">
        <v>0</v>
      </c>
      <c r="D25" s="357">
        <v>0</v>
      </c>
      <c r="E25" s="388"/>
      <c r="F25" s="365"/>
    </row>
    <row r="26" spans="1:6" ht="80.25" customHeight="1">
      <c r="A26" s="355" t="s">
        <v>556</v>
      </c>
      <c r="B26" s="382" t="s">
        <v>85</v>
      </c>
      <c r="C26" s="382" t="s">
        <v>85</v>
      </c>
      <c r="D26" s="383" t="s">
        <v>85</v>
      </c>
      <c r="E26" s="388"/>
      <c r="F26" s="365">
        <f>(F28+F29)/2</f>
        <v>2</v>
      </c>
    </row>
    <row r="27" spans="1:6" ht="15.75">
      <c r="A27" s="359" t="s">
        <v>491</v>
      </c>
      <c r="B27" s="382"/>
      <c r="C27" s="382"/>
      <c r="D27" s="383"/>
      <c r="E27" s="350"/>
      <c r="F27" s="365"/>
    </row>
    <row r="28" spans="1:6" ht="63">
      <c r="A28" s="359" t="s">
        <v>557</v>
      </c>
      <c r="B28" s="367">
        <v>0</v>
      </c>
      <c r="C28" s="356">
        <v>0</v>
      </c>
      <c r="D28" s="357">
        <f>IF(B28=C28,1,IF(C28=0,0,B28/C28))</f>
        <v>1</v>
      </c>
      <c r="E28" s="356" t="s">
        <v>509</v>
      </c>
      <c r="F28" s="365">
        <f>IF(AND(D28&gt;=80%,D28&lt;=120%),2,IF(D28&lt;80%,1,3))</f>
        <v>2</v>
      </c>
    </row>
    <row r="29" spans="1:6" ht="134.25" customHeight="1">
      <c r="A29" s="359" t="s">
        <v>558</v>
      </c>
      <c r="B29" s="367">
        <v>0</v>
      </c>
      <c r="C29" s="357">
        <v>0</v>
      </c>
      <c r="D29" s="357">
        <v>1</v>
      </c>
      <c r="E29" s="356" t="s">
        <v>493</v>
      </c>
      <c r="F29" s="365">
        <f>IF(AND(D29&gt;=80%,D29&lt;=120%),2,IF(D29&lt;80%,3,1))</f>
        <v>2</v>
      </c>
    </row>
    <row r="30" spans="1:6" ht="34.5" customHeight="1" thickBot="1">
      <c r="A30" s="371" t="s">
        <v>559</v>
      </c>
      <c r="B30" s="394" t="s">
        <v>85</v>
      </c>
      <c r="C30" s="394" t="s">
        <v>85</v>
      </c>
      <c r="D30" s="395" t="s">
        <v>85</v>
      </c>
      <c r="E30" s="394"/>
      <c r="F30" s="400">
        <f>(F26+F24+F17+F9+F8)/5</f>
        <v>1.7666666666666664</v>
      </c>
    </row>
    <row r="31" ht="45">
      <c r="A31" s="401" t="s">
        <v>560</v>
      </c>
    </row>
    <row r="32" spans="1:6" ht="35.25" customHeight="1">
      <c r="A32" s="375" t="str">
        <f>'форма 6.2 (2018)'!A33</f>
        <v>Главный инженер </v>
      </c>
      <c r="B32" s="312"/>
      <c r="C32" s="309" t="str">
        <f>'форма 6.2 (2018)'!C33</f>
        <v>В.Г. Старостин</v>
      </c>
      <c r="D32" s="298"/>
      <c r="E32" s="298" t="s">
        <v>463</v>
      </c>
      <c r="F32" s="312"/>
    </row>
    <row r="33" spans="1:6" ht="15.75">
      <c r="A33" s="376" t="s">
        <v>457</v>
      </c>
      <c r="B33" s="312"/>
      <c r="C33" s="310" t="s">
        <v>458</v>
      </c>
      <c r="D33" s="310"/>
      <c r="E33" s="310" t="s">
        <v>459</v>
      </c>
      <c r="F33" s="312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R52"/>
  <sheetViews>
    <sheetView view="pageBreakPreview" zoomScaleSheetLayoutView="100" zoomScalePageLayoutView="0" workbookViewId="0" topLeftCell="A43">
      <selection activeCell="FG50" sqref="FG50"/>
    </sheetView>
  </sheetViews>
  <sheetFormatPr defaultColWidth="0.85546875" defaultRowHeight="15"/>
  <cols>
    <col min="1" max="1" width="5.7109375" style="312" customWidth="1"/>
    <col min="2" max="2" width="39.00390625" style="312" customWidth="1"/>
    <col min="3" max="3" width="12.28125" style="426" customWidth="1"/>
    <col min="4" max="4" width="18.00390625" style="426" customWidth="1"/>
    <col min="5" max="5" width="18.140625" style="426" customWidth="1"/>
    <col min="6" max="44" width="0.85546875" style="402" customWidth="1"/>
    <col min="45" max="16384" width="0.85546875" style="313" customWidth="1"/>
  </cols>
  <sheetData>
    <row r="1" spans="1:5" ht="87" customHeight="1">
      <c r="A1" s="579" t="s">
        <v>563</v>
      </c>
      <c r="B1" s="592"/>
      <c r="C1" s="592"/>
      <c r="D1" s="592"/>
      <c r="E1" s="592"/>
    </row>
    <row r="2" spans="1:5" ht="22.5" customHeight="1">
      <c r="A2" s="403"/>
      <c r="B2" s="579" t="s">
        <v>618</v>
      </c>
      <c r="C2" s="592"/>
      <c r="D2" s="592"/>
      <c r="E2" s="592"/>
    </row>
    <row r="3" spans="1:44" s="354" customFormat="1" ht="36" customHeight="1">
      <c r="A3" s="404"/>
      <c r="B3" s="533" t="s">
        <v>450</v>
      </c>
      <c r="C3" s="533"/>
      <c r="D3" s="533"/>
      <c r="E3" s="377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</row>
    <row r="4" spans="1:5" s="405" customFormat="1" ht="18" customHeight="1">
      <c r="A4" s="593" t="s">
        <v>346</v>
      </c>
      <c r="B4" s="593" t="s">
        <v>564</v>
      </c>
      <c r="C4" s="596" t="s">
        <v>565</v>
      </c>
      <c r="D4" s="597"/>
      <c r="E4" s="598"/>
    </row>
    <row r="5" spans="1:5" s="405" customFormat="1" ht="20.25" customHeight="1">
      <c r="A5" s="594"/>
      <c r="B5" s="594"/>
      <c r="C5" s="406">
        <v>2017</v>
      </c>
      <c r="D5" s="406">
        <v>2018</v>
      </c>
      <c r="E5" s="407">
        <v>2019</v>
      </c>
    </row>
    <row r="6" spans="1:5" s="405" customFormat="1" ht="46.5" customHeight="1">
      <c r="A6" s="595"/>
      <c r="B6" s="595"/>
      <c r="C6" s="408" t="s">
        <v>566</v>
      </c>
      <c r="D6" s="408" t="s">
        <v>566</v>
      </c>
      <c r="E6" s="408" t="s">
        <v>566</v>
      </c>
    </row>
    <row r="7" spans="1:44" s="412" customFormat="1" ht="19.5" customHeight="1">
      <c r="A7" s="409">
        <v>1</v>
      </c>
      <c r="B7" s="409" t="s">
        <v>567</v>
      </c>
      <c r="C7" s="410">
        <v>1.6666666666666667</v>
      </c>
      <c r="D7" s="410">
        <f>C7</f>
        <v>1.6666666666666667</v>
      </c>
      <c r="E7" s="410">
        <f>D7</f>
        <v>1.6666666666666667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</row>
    <row r="8" spans="1:44" s="412" customFormat="1" ht="19.5" customHeight="1">
      <c r="A8" s="409"/>
      <c r="B8" s="409" t="s">
        <v>415</v>
      </c>
      <c r="C8" s="363">
        <v>0.02</v>
      </c>
      <c r="D8" s="363">
        <v>0.02</v>
      </c>
      <c r="E8" s="413">
        <v>0.02</v>
      </c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</row>
    <row r="9" spans="1:44" s="412" customFormat="1" ht="19.5" customHeight="1">
      <c r="A9" s="409"/>
      <c r="B9" s="409" t="s">
        <v>568</v>
      </c>
      <c r="C9" s="367">
        <v>1</v>
      </c>
      <c r="D9" s="367">
        <v>1</v>
      </c>
      <c r="E9" s="414">
        <v>1</v>
      </c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</row>
    <row r="10" spans="1:44" s="412" customFormat="1" ht="19.5" customHeight="1">
      <c r="A10" s="409"/>
      <c r="B10" s="409" t="s">
        <v>569</v>
      </c>
      <c r="C10" s="367">
        <v>1</v>
      </c>
      <c r="D10" s="367">
        <v>1</v>
      </c>
      <c r="E10" s="414">
        <v>1</v>
      </c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</row>
    <row r="11" spans="1:44" s="412" customFormat="1" ht="19.5" customHeight="1">
      <c r="A11" s="409"/>
      <c r="B11" s="409" t="s">
        <v>570</v>
      </c>
      <c r="C11" s="367">
        <v>10</v>
      </c>
      <c r="D11" s="367">
        <v>10</v>
      </c>
      <c r="E11" s="414">
        <v>10</v>
      </c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</row>
    <row r="12" spans="1:44" s="412" customFormat="1" ht="19.5" customHeight="1">
      <c r="A12" s="409"/>
      <c r="B12" s="409" t="s">
        <v>571</v>
      </c>
      <c r="C12" s="367">
        <v>1</v>
      </c>
      <c r="D12" s="367">
        <v>1</v>
      </c>
      <c r="E12" s="414">
        <v>1</v>
      </c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</row>
    <row r="13" spans="1:44" s="412" customFormat="1" ht="19.5" customHeight="1">
      <c r="A13" s="409"/>
      <c r="B13" s="409" t="s">
        <v>572</v>
      </c>
      <c r="C13" s="415">
        <v>1</v>
      </c>
      <c r="D13" s="367">
        <v>1</v>
      </c>
      <c r="E13" s="414">
        <v>1</v>
      </c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</row>
    <row r="14" spans="1:44" s="412" customFormat="1" ht="19.5" customHeight="1">
      <c r="A14" s="409"/>
      <c r="B14" s="409" t="s">
        <v>573</v>
      </c>
      <c r="C14" s="415">
        <v>1</v>
      </c>
      <c r="D14" s="367">
        <v>1</v>
      </c>
      <c r="E14" s="414">
        <v>1</v>
      </c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</row>
    <row r="15" spans="1:44" s="412" customFormat="1" ht="19.5" customHeight="1">
      <c r="A15" s="409"/>
      <c r="B15" s="409" t="s">
        <v>285</v>
      </c>
      <c r="C15" s="415">
        <v>1</v>
      </c>
      <c r="D15" s="367">
        <v>1</v>
      </c>
      <c r="E15" s="414">
        <v>1</v>
      </c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</row>
    <row r="16" spans="1:44" s="412" customFormat="1" ht="19.5" customHeight="1">
      <c r="A16" s="409"/>
      <c r="B16" s="409" t="s">
        <v>574</v>
      </c>
      <c r="C16" s="415">
        <v>1</v>
      </c>
      <c r="D16" s="367">
        <v>1</v>
      </c>
      <c r="E16" s="414">
        <v>1</v>
      </c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</row>
    <row r="17" spans="1:44" s="412" customFormat="1" ht="19.5" customHeight="1">
      <c r="A17" s="409"/>
      <c r="B17" s="409" t="s">
        <v>575</v>
      </c>
      <c r="C17" s="415">
        <v>1</v>
      </c>
      <c r="D17" s="367">
        <v>1</v>
      </c>
      <c r="E17" s="414">
        <v>1</v>
      </c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</row>
    <row r="18" spans="1:44" s="412" customFormat="1" ht="19.5" customHeight="1">
      <c r="A18" s="409"/>
      <c r="B18" s="409" t="s">
        <v>576</v>
      </c>
      <c r="C18" s="363">
        <v>0.01</v>
      </c>
      <c r="D18" s="363">
        <v>0.01</v>
      </c>
      <c r="E18" s="413">
        <v>0.01</v>
      </c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</row>
    <row r="19" spans="1:44" s="412" customFormat="1" ht="19.5" customHeight="1">
      <c r="A19" s="409"/>
      <c r="B19" s="409" t="s">
        <v>577</v>
      </c>
      <c r="C19" s="363">
        <v>0.01</v>
      </c>
      <c r="D19" s="363">
        <v>0.01</v>
      </c>
      <c r="E19" s="413">
        <v>0.01</v>
      </c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</row>
    <row r="20" spans="1:44" s="412" customFormat="1" ht="19.5" customHeight="1">
      <c r="A20" s="409"/>
      <c r="B20" s="409" t="s">
        <v>578</v>
      </c>
      <c r="C20" s="363">
        <v>0.01</v>
      </c>
      <c r="D20" s="363">
        <v>0.01</v>
      </c>
      <c r="E20" s="413">
        <v>0.01</v>
      </c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</row>
    <row r="21" spans="1:44" s="412" customFormat="1" ht="19.5" customHeight="1">
      <c r="A21" s="409">
        <v>2</v>
      </c>
      <c r="B21" s="409" t="s">
        <v>579</v>
      </c>
      <c r="C21" s="416">
        <v>0.477</v>
      </c>
      <c r="D21" s="416">
        <v>0.477</v>
      </c>
      <c r="E21" s="416">
        <v>0.477</v>
      </c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</row>
    <row r="22" spans="1:44" s="412" customFormat="1" ht="19.5" customHeight="1">
      <c r="A22" s="409"/>
      <c r="B22" s="409" t="s">
        <v>415</v>
      </c>
      <c r="C22" s="415">
        <v>21</v>
      </c>
      <c r="D22" s="415">
        <v>21</v>
      </c>
      <c r="E22" s="415">
        <v>21</v>
      </c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</row>
    <row r="23" spans="1:44" s="412" customFormat="1" ht="19.5" customHeight="1">
      <c r="A23" s="409"/>
      <c r="B23" s="409" t="s">
        <v>580</v>
      </c>
      <c r="C23" s="415">
        <v>180</v>
      </c>
      <c r="D23" s="415">
        <v>180</v>
      </c>
      <c r="E23" s="415">
        <v>180</v>
      </c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</row>
    <row r="24" spans="1:44" s="412" customFormat="1" ht="19.5" customHeight="1">
      <c r="A24" s="409"/>
      <c r="B24" s="409" t="s">
        <v>572</v>
      </c>
      <c r="C24" s="415">
        <v>30</v>
      </c>
      <c r="D24" s="415">
        <v>30</v>
      </c>
      <c r="E24" s="415">
        <v>30</v>
      </c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</row>
    <row r="25" spans="1:44" s="412" customFormat="1" ht="19.5" customHeight="1">
      <c r="A25" s="409"/>
      <c r="B25" s="409" t="s">
        <v>581</v>
      </c>
      <c r="C25" s="415">
        <v>30</v>
      </c>
      <c r="D25" s="415">
        <v>30</v>
      </c>
      <c r="E25" s="415">
        <v>30</v>
      </c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</row>
    <row r="26" spans="1:44" s="412" customFormat="1" ht="19.5" customHeight="1">
      <c r="A26" s="409"/>
      <c r="B26" s="409" t="s">
        <v>582</v>
      </c>
      <c r="C26" s="415">
        <v>30</v>
      </c>
      <c r="D26" s="415">
        <v>30</v>
      </c>
      <c r="E26" s="415">
        <v>30</v>
      </c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</row>
    <row r="27" spans="1:44" s="412" customFormat="1" ht="19.5" customHeight="1">
      <c r="A27" s="409"/>
      <c r="B27" s="409" t="s">
        <v>285</v>
      </c>
      <c r="C27" s="417">
        <v>0.01</v>
      </c>
      <c r="D27" s="417">
        <v>0.01</v>
      </c>
      <c r="E27" s="417">
        <v>0.01</v>
      </c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</row>
    <row r="28" spans="1:44" s="412" customFormat="1" ht="19.5" customHeight="1">
      <c r="A28" s="409"/>
      <c r="B28" s="409" t="s">
        <v>583</v>
      </c>
      <c r="C28" s="363">
        <v>0.01</v>
      </c>
      <c r="D28" s="363">
        <v>0.01</v>
      </c>
      <c r="E28" s="413">
        <v>0.01</v>
      </c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</row>
    <row r="29" spans="1:44" s="412" customFormat="1" ht="19.5" customHeight="1">
      <c r="A29" s="409"/>
      <c r="B29" s="409" t="s">
        <v>584</v>
      </c>
      <c r="C29" s="417">
        <v>0.01</v>
      </c>
      <c r="D29" s="417">
        <v>0.01</v>
      </c>
      <c r="E29" s="417">
        <v>0.01</v>
      </c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</row>
    <row r="30" spans="1:44" s="412" customFormat="1" ht="19.5" customHeight="1">
      <c r="A30" s="409"/>
      <c r="B30" s="409" t="s">
        <v>576</v>
      </c>
      <c r="C30" s="363">
        <v>0.01</v>
      </c>
      <c r="D30" s="363">
        <v>0.01</v>
      </c>
      <c r="E30" s="413">
        <v>0.01</v>
      </c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</row>
    <row r="31" spans="1:44" s="412" customFormat="1" ht="19.5" customHeight="1">
      <c r="A31" s="409"/>
      <c r="B31" s="409" t="s">
        <v>577</v>
      </c>
      <c r="C31" s="415">
        <v>1</v>
      </c>
      <c r="D31" s="415">
        <v>1</v>
      </c>
      <c r="E31" s="415">
        <v>1</v>
      </c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</row>
    <row r="32" spans="1:44" s="412" customFormat="1" ht="19.5" customHeight="1">
      <c r="A32" s="409"/>
      <c r="B32" s="409" t="s">
        <v>578</v>
      </c>
      <c r="C32" s="363">
        <v>0.01</v>
      </c>
      <c r="D32" s="363">
        <v>0.01</v>
      </c>
      <c r="E32" s="413">
        <v>0.01</v>
      </c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</row>
    <row r="33" spans="1:44" s="412" customFormat="1" ht="19.5" customHeight="1">
      <c r="A33" s="409"/>
      <c r="B33" s="409" t="s">
        <v>585</v>
      </c>
      <c r="C33" s="363">
        <v>0.01</v>
      </c>
      <c r="D33" s="363">
        <v>0.01</v>
      </c>
      <c r="E33" s="413">
        <v>0.01</v>
      </c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</row>
    <row r="34" spans="1:44" s="412" customFormat="1" ht="35.25" customHeight="1">
      <c r="A34" s="409">
        <v>3</v>
      </c>
      <c r="B34" s="409" t="s">
        <v>586</v>
      </c>
      <c r="C34" s="410">
        <v>1.8667</v>
      </c>
      <c r="D34" s="410">
        <v>1.8667</v>
      </c>
      <c r="E34" s="410">
        <v>1.8667</v>
      </c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</row>
    <row r="35" spans="1:44" s="412" customFormat="1" ht="19.5" customHeight="1">
      <c r="A35" s="409"/>
      <c r="B35" s="409" t="s">
        <v>587</v>
      </c>
      <c r="C35" s="415">
        <v>1</v>
      </c>
      <c r="D35" s="415">
        <v>1</v>
      </c>
      <c r="E35" s="415">
        <v>1</v>
      </c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</row>
    <row r="36" spans="1:44" s="412" customFormat="1" ht="19.5" customHeight="1">
      <c r="A36" s="409"/>
      <c r="B36" s="409" t="s">
        <v>572</v>
      </c>
      <c r="C36" s="363">
        <v>0.01</v>
      </c>
      <c r="D36" s="363">
        <v>0.01</v>
      </c>
      <c r="E36" s="413">
        <v>0.01</v>
      </c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</row>
    <row r="37" spans="1:44" s="412" customFormat="1" ht="19.5" customHeight="1">
      <c r="A37" s="409"/>
      <c r="B37" s="409" t="s">
        <v>573</v>
      </c>
      <c r="C37" s="363">
        <v>0.01</v>
      </c>
      <c r="D37" s="363">
        <v>0.01</v>
      </c>
      <c r="E37" s="413">
        <v>0.01</v>
      </c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</row>
    <row r="38" spans="1:44" s="412" customFormat="1" ht="19.5" customHeight="1">
      <c r="A38" s="409"/>
      <c r="B38" s="409" t="s">
        <v>285</v>
      </c>
      <c r="C38" s="363">
        <v>0.01</v>
      </c>
      <c r="D38" s="363">
        <v>0.01</v>
      </c>
      <c r="E38" s="413">
        <v>0.01</v>
      </c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</row>
    <row r="39" spans="1:44" s="412" customFormat="1" ht="19.5" customHeight="1">
      <c r="A39" s="409"/>
      <c r="B39" s="409" t="s">
        <v>588</v>
      </c>
      <c r="C39" s="363">
        <v>0.01</v>
      </c>
      <c r="D39" s="363">
        <v>0.01</v>
      </c>
      <c r="E39" s="413">
        <v>0.01</v>
      </c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</row>
    <row r="40" spans="1:44" s="412" customFormat="1" ht="19.5" customHeight="1">
      <c r="A40" s="409"/>
      <c r="B40" s="409" t="s">
        <v>589</v>
      </c>
      <c r="C40" s="415">
        <v>1</v>
      </c>
      <c r="D40" s="415">
        <v>1</v>
      </c>
      <c r="E40" s="415">
        <v>1</v>
      </c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</row>
    <row r="41" spans="1:44" s="412" customFormat="1" ht="19.5" customHeight="1">
      <c r="A41" s="409"/>
      <c r="B41" s="409" t="s">
        <v>590</v>
      </c>
      <c r="C41" s="415">
        <v>1</v>
      </c>
      <c r="D41" s="415">
        <v>1</v>
      </c>
      <c r="E41" s="415">
        <v>1</v>
      </c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</row>
    <row r="42" spans="1:44" s="412" customFormat="1" ht="19.5" customHeight="1">
      <c r="A42" s="409"/>
      <c r="B42" s="409" t="s">
        <v>583</v>
      </c>
      <c r="C42" s="415">
        <v>10</v>
      </c>
      <c r="D42" s="415">
        <v>10</v>
      </c>
      <c r="E42" s="415">
        <v>10</v>
      </c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</row>
    <row r="43" spans="1:44" s="412" customFormat="1" ht="19.5" customHeight="1">
      <c r="A43" s="409"/>
      <c r="B43" s="409" t="s">
        <v>591</v>
      </c>
      <c r="C43" s="415">
        <v>1</v>
      </c>
      <c r="D43" s="415">
        <v>1</v>
      </c>
      <c r="E43" s="415">
        <v>1</v>
      </c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</row>
    <row r="44" spans="1:44" s="412" customFormat="1" ht="19.5" customHeight="1">
      <c r="A44" s="409"/>
      <c r="B44" s="409" t="s">
        <v>592</v>
      </c>
      <c r="C44" s="415">
        <v>1</v>
      </c>
      <c r="D44" s="415">
        <v>1</v>
      </c>
      <c r="E44" s="415">
        <v>1</v>
      </c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</row>
    <row r="45" spans="1:44" s="412" customFormat="1" ht="19.5" customHeight="1">
      <c r="A45" s="409"/>
      <c r="B45" s="409" t="s">
        <v>593</v>
      </c>
      <c r="C45" s="415">
        <v>1</v>
      </c>
      <c r="D45" s="415">
        <v>1</v>
      </c>
      <c r="E45" s="415">
        <v>1</v>
      </c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</row>
    <row r="46" spans="1:44" s="412" customFormat="1" ht="19.5" customHeight="1">
      <c r="A46" s="409"/>
      <c r="B46" s="409" t="s">
        <v>584</v>
      </c>
      <c r="C46" s="415">
        <v>0</v>
      </c>
      <c r="D46" s="415">
        <v>0</v>
      </c>
      <c r="E46" s="415">
        <v>0</v>
      </c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</row>
    <row r="47" spans="1:44" s="412" customFormat="1" ht="19.5" customHeight="1">
      <c r="A47" s="409"/>
      <c r="B47" s="409" t="s">
        <v>576</v>
      </c>
      <c r="C47" s="415">
        <v>1</v>
      </c>
      <c r="D47" s="415">
        <v>1</v>
      </c>
      <c r="E47" s="415">
        <v>1</v>
      </c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</row>
    <row r="48" spans="1:44" s="412" customFormat="1" ht="19.5" customHeight="1">
      <c r="A48" s="409"/>
      <c r="B48" s="409" t="s">
        <v>594</v>
      </c>
      <c r="C48" s="363">
        <v>0.3333</v>
      </c>
      <c r="D48" s="363">
        <v>0.3333</v>
      </c>
      <c r="E48" s="413">
        <v>0.3333</v>
      </c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</row>
    <row r="49" spans="1:44" s="412" customFormat="1" ht="54.75" customHeight="1">
      <c r="A49" s="418">
        <v>4</v>
      </c>
      <c r="B49" s="418" t="s">
        <v>595</v>
      </c>
      <c r="C49" s="419">
        <f>(C7*0.1+C21*0.7+C34*0.2)</f>
        <v>0.8739066666666666</v>
      </c>
      <c r="D49" s="419">
        <f>(D7*0.1+D21*0.7+D34*0.2)</f>
        <v>0.8739066666666666</v>
      </c>
      <c r="E49" s="419">
        <f>(E7*0.1+E21*0.7+E34*0.2)</f>
        <v>0.8739066666666666</v>
      </c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1"/>
      <c r="AQ49" s="411"/>
      <c r="AR49" s="411"/>
    </row>
    <row r="50" spans="1:44" s="422" customFormat="1" ht="66" customHeight="1">
      <c r="A50" s="311"/>
      <c r="B50" s="427" t="s">
        <v>596</v>
      </c>
      <c r="C50" s="420"/>
      <c r="D50" s="420" t="s">
        <v>65</v>
      </c>
      <c r="E50" s="420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</row>
    <row r="51" spans="1:44" s="422" customFormat="1" ht="33.75" customHeight="1">
      <c r="A51" s="311"/>
      <c r="B51" s="423" t="str">
        <f>'форма 6.3 (2018)'!A32</f>
        <v>Главный инженер </v>
      </c>
      <c r="C51" s="456"/>
      <c r="D51" s="436" t="str">
        <f>'форма 6.3 (2018)'!C32</f>
        <v>В.Г. Старостин</v>
      </c>
      <c r="E51" s="528" t="s">
        <v>597</v>
      </c>
      <c r="F51" s="528"/>
      <c r="G51" s="528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1"/>
    </row>
    <row r="52" spans="1:44" s="412" customFormat="1" ht="16.5" customHeight="1">
      <c r="A52" s="312"/>
      <c r="B52" s="424" t="s">
        <v>457</v>
      </c>
      <c r="C52" s="425"/>
      <c r="D52" s="310" t="s">
        <v>458</v>
      </c>
      <c r="E52" s="545" t="s">
        <v>459</v>
      </c>
      <c r="F52" s="545"/>
      <c r="G52" s="545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</row>
  </sheetData>
  <sheetProtection/>
  <mergeCells count="8">
    <mergeCell ref="E51:G51"/>
    <mergeCell ref="E52:G52"/>
    <mergeCell ref="A1:E1"/>
    <mergeCell ref="B2:E2"/>
    <mergeCell ref="B3:D3"/>
    <mergeCell ref="A4:A6"/>
    <mergeCell ref="B4:B6"/>
    <mergeCell ref="C4:E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9"/>
  <sheetViews>
    <sheetView zoomScalePageLayoutView="0" workbookViewId="0" topLeftCell="A7">
      <selection activeCell="J10" sqref="J10"/>
    </sheetView>
  </sheetViews>
  <sheetFormatPr defaultColWidth="9.140625" defaultRowHeight="15"/>
  <cols>
    <col min="1" max="1" width="10.57421875" style="47" customWidth="1"/>
    <col min="2" max="2" width="43.57421875" style="64" customWidth="1"/>
    <col min="3" max="3" width="37.8515625" style="269" customWidth="1"/>
    <col min="4" max="4" width="39.140625" style="429" customWidth="1"/>
  </cols>
  <sheetData>
    <row r="1" spans="1:4" ht="85.5" customHeight="1">
      <c r="A1" s="566" t="s">
        <v>481</v>
      </c>
      <c r="B1" s="566"/>
      <c r="C1" s="566"/>
      <c r="D1" s="566"/>
    </row>
    <row r="2" spans="1:4" ht="15.75">
      <c r="A2" s="254"/>
      <c r="B2" s="254"/>
      <c r="C2" s="254"/>
      <c r="D2" s="254"/>
    </row>
    <row r="3" spans="1:4" ht="15.75">
      <c r="A3" s="254"/>
      <c r="B3" s="256" t="s">
        <v>410</v>
      </c>
      <c r="C3" s="318" t="s">
        <v>482</v>
      </c>
      <c r="D3" s="254"/>
    </row>
    <row r="4" spans="1:4" ht="15.75">
      <c r="A4" s="254"/>
      <c r="B4" s="267" t="s">
        <v>4</v>
      </c>
      <c r="C4" s="65"/>
      <c r="D4" s="254"/>
    </row>
    <row r="5" ht="15.75">
      <c r="A5" s="46"/>
    </row>
    <row r="6" spans="1:4" ht="15.75">
      <c r="A6" s="48" t="s">
        <v>90</v>
      </c>
      <c r="B6" s="49" t="s">
        <v>0</v>
      </c>
      <c r="C6" s="270" t="s">
        <v>363</v>
      </c>
      <c r="D6" s="430" t="s">
        <v>1</v>
      </c>
    </row>
    <row r="7" spans="1:4" ht="72.75" customHeight="1">
      <c r="A7" s="162">
        <v>1</v>
      </c>
      <c r="B7" s="49" t="s">
        <v>91</v>
      </c>
      <c r="C7" s="435">
        <f>SUM(C8:C11)</f>
        <v>885</v>
      </c>
      <c r="D7" s="434" t="s">
        <v>92</v>
      </c>
    </row>
    <row r="8" spans="1:4" ht="28.5" customHeight="1">
      <c r="A8" s="162" t="s">
        <v>326</v>
      </c>
      <c r="B8" s="49" t="s">
        <v>93</v>
      </c>
      <c r="C8" s="270"/>
      <c r="D8" s="434" t="s">
        <v>92</v>
      </c>
    </row>
    <row r="9" spans="1:4" ht="28.5" customHeight="1">
      <c r="A9" s="162" t="s">
        <v>327</v>
      </c>
      <c r="B9" s="49" t="s">
        <v>94</v>
      </c>
      <c r="C9" s="270"/>
      <c r="D9" s="434" t="s">
        <v>92</v>
      </c>
    </row>
    <row r="10" spans="1:4" ht="36" customHeight="1">
      <c r="A10" s="162" t="s">
        <v>328</v>
      </c>
      <c r="B10" s="49" t="s">
        <v>319</v>
      </c>
      <c r="C10" s="270">
        <v>360</v>
      </c>
      <c r="D10" s="434" t="s">
        <v>92</v>
      </c>
    </row>
    <row r="11" spans="1:4" ht="26.25" customHeight="1">
      <c r="A11" s="162" t="s">
        <v>329</v>
      </c>
      <c r="B11" s="49" t="s">
        <v>95</v>
      </c>
      <c r="C11" s="270">
        <v>525</v>
      </c>
      <c r="D11" s="434" t="s">
        <v>92</v>
      </c>
    </row>
    <row r="12" spans="1:4" ht="38.25">
      <c r="A12" s="605">
        <v>2</v>
      </c>
      <c r="B12" s="606" t="s">
        <v>324</v>
      </c>
      <c r="C12" s="599">
        <v>0</v>
      </c>
      <c r="D12" s="434" t="s">
        <v>320</v>
      </c>
    </row>
    <row r="13" spans="1:4" ht="15.75" customHeight="1">
      <c r="A13" s="605"/>
      <c r="B13" s="606"/>
      <c r="C13" s="600"/>
      <c r="D13" s="434" t="s">
        <v>321</v>
      </c>
    </row>
    <row r="14" spans="1:4" ht="38.25">
      <c r="A14" s="605"/>
      <c r="B14" s="606"/>
      <c r="C14" s="601"/>
      <c r="D14" s="434" t="s">
        <v>96</v>
      </c>
    </row>
    <row r="15" spans="1:4" ht="25.5">
      <c r="A15" s="605">
        <v>3</v>
      </c>
      <c r="B15" s="606" t="s">
        <v>325</v>
      </c>
      <c r="C15" s="602">
        <v>0</v>
      </c>
      <c r="D15" s="434" t="s">
        <v>322</v>
      </c>
    </row>
    <row r="16" spans="1:4" ht="15.75" customHeight="1">
      <c r="A16" s="605"/>
      <c r="B16" s="606"/>
      <c r="C16" s="603"/>
      <c r="D16" s="434" t="s">
        <v>323</v>
      </c>
    </row>
    <row r="17" spans="1:4" ht="42.75" customHeight="1">
      <c r="A17" s="605"/>
      <c r="B17" s="606"/>
      <c r="C17" s="604"/>
      <c r="D17" s="434" t="s">
        <v>96</v>
      </c>
    </row>
    <row r="18" spans="1:4" ht="38.25">
      <c r="A18" s="605">
        <v>4</v>
      </c>
      <c r="B18" s="606" t="s">
        <v>603</v>
      </c>
      <c r="C18" s="602">
        <f>C15</f>
        <v>0</v>
      </c>
      <c r="D18" s="434" t="s">
        <v>320</v>
      </c>
    </row>
    <row r="19" spans="1:4" ht="15.75" customHeight="1">
      <c r="A19" s="605"/>
      <c r="B19" s="606"/>
      <c r="C19" s="603"/>
      <c r="D19" s="434" t="s">
        <v>321</v>
      </c>
    </row>
    <row r="20" spans="1:4" ht="31.5" customHeight="1">
      <c r="A20" s="605"/>
      <c r="B20" s="606"/>
      <c r="C20" s="604"/>
      <c r="D20" s="434" t="s">
        <v>97</v>
      </c>
    </row>
    <row r="21" spans="1:4" ht="25.5">
      <c r="A21" s="605">
        <v>5</v>
      </c>
      <c r="B21" s="606" t="s">
        <v>604</v>
      </c>
      <c r="C21" s="602">
        <f>C18</f>
        <v>0</v>
      </c>
      <c r="D21" s="434" t="s">
        <v>322</v>
      </c>
    </row>
    <row r="22" spans="1:4" ht="15.75" customHeight="1">
      <c r="A22" s="605"/>
      <c r="B22" s="606"/>
      <c r="C22" s="603"/>
      <c r="D22" s="434" t="s">
        <v>323</v>
      </c>
    </row>
    <row r="23" spans="1:4" ht="27" customHeight="1">
      <c r="A23" s="605"/>
      <c r="B23" s="606"/>
      <c r="C23" s="604"/>
      <c r="D23" s="434" t="s">
        <v>97</v>
      </c>
    </row>
    <row r="25" ht="15.75">
      <c r="B25" s="64" t="s">
        <v>605</v>
      </c>
    </row>
    <row r="28" spans="2:4" ht="15.75">
      <c r="B28" s="446" t="str">
        <f>'форма 6.4. 2018'!B51</f>
        <v>Главный инженер </v>
      </c>
      <c r="C28" s="446" t="str">
        <f>'4.2 факт 2018'!C20</f>
        <v>В.Г. Старостин</v>
      </c>
      <c r="D28" s="447"/>
    </row>
    <row r="29" spans="2:4" ht="15.75">
      <c r="B29" s="33" t="str">
        <f>'форма 6.4. 2018'!B52</f>
        <v>(должность)</v>
      </c>
      <c r="C29" s="33" t="str">
        <f>'4.2 факт 2018'!C21</f>
        <v>(Ф.И.О.)</v>
      </c>
      <c r="D29" s="33" t="str">
        <f>'4.2 факт 2018'!D21</f>
        <v>(подпись)</v>
      </c>
    </row>
  </sheetData>
  <sheetProtection/>
  <mergeCells count="13">
    <mergeCell ref="A1:D1"/>
    <mergeCell ref="C12:C14"/>
    <mergeCell ref="C15:C17"/>
    <mergeCell ref="C18:C20"/>
    <mergeCell ref="C21:C23"/>
    <mergeCell ref="A18:A20"/>
    <mergeCell ref="A21:A23"/>
    <mergeCell ref="A12:A14"/>
    <mergeCell ref="A15:A17"/>
    <mergeCell ref="B12:B14"/>
    <mergeCell ref="B15:B17"/>
    <mergeCell ref="B18:B20"/>
    <mergeCell ref="B21:B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H21"/>
  <sheetViews>
    <sheetView view="pageBreakPreview" zoomScale="110" zoomScaleNormal="90" zoomScaleSheetLayoutView="110" zoomScalePageLayoutView="0" workbookViewId="0" topLeftCell="A1">
      <selection activeCell="D11" sqref="D11"/>
    </sheetView>
  </sheetViews>
  <sheetFormatPr defaultColWidth="9.140625" defaultRowHeight="15"/>
  <cols>
    <col min="1" max="1" width="41.7109375" style="142" customWidth="1"/>
    <col min="2" max="2" width="23.140625" style="4" customWidth="1"/>
    <col min="3" max="3" width="18.28125" style="4" customWidth="1"/>
    <col min="4" max="5" width="9.140625" style="4" customWidth="1"/>
    <col min="6" max="6" width="12.8515625" style="4" customWidth="1"/>
    <col min="7" max="8" width="9.140625" style="4" customWidth="1"/>
  </cols>
  <sheetData>
    <row r="1" spans="1:8" ht="69.75" customHeight="1">
      <c r="A1" s="574" t="s">
        <v>293</v>
      </c>
      <c r="B1" s="574"/>
      <c r="C1" s="574"/>
      <c r="D1" s="574"/>
      <c r="E1" s="574"/>
      <c r="F1" s="574"/>
      <c r="G1" s="574"/>
      <c r="H1" s="574"/>
    </row>
    <row r="2" spans="1:8" ht="23.25" customHeight="1">
      <c r="A2" s="575" t="s">
        <v>121</v>
      </c>
      <c r="B2" s="575"/>
      <c r="C2" s="575"/>
      <c r="D2" s="575"/>
      <c r="E2" s="575"/>
      <c r="F2" s="575"/>
      <c r="G2" s="575"/>
      <c r="H2" s="575"/>
    </row>
    <row r="3" ht="15.75">
      <c r="A3" s="141"/>
    </row>
    <row r="4" spans="1:8" ht="24" customHeight="1">
      <c r="A4" s="576" t="str">
        <f>'1.3  факт 2018'!B5</f>
        <v>ООО "ТранзитЭнергоМонтаж" </v>
      </c>
      <c r="B4" s="576"/>
      <c r="C4" s="576"/>
      <c r="D4" s="576"/>
      <c r="E4" s="576"/>
      <c r="F4" s="576"/>
      <c r="G4" s="576"/>
      <c r="H4" s="576"/>
    </row>
    <row r="5" spans="1:8" ht="15.75" customHeight="1">
      <c r="A5" s="577" t="s">
        <v>4</v>
      </c>
      <c r="B5" s="577"/>
      <c r="C5" s="577"/>
      <c r="D5" s="577"/>
      <c r="E5" s="577"/>
      <c r="F5" s="577"/>
      <c r="G5" s="577"/>
      <c r="H5" s="577"/>
    </row>
    <row r="6" ht="15.75">
      <c r="A6" s="141"/>
    </row>
    <row r="7" spans="1:8" ht="41.25" customHeight="1">
      <c r="A7" s="578" t="s">
        <v>56</v>
      </c>
      <c r="B7" s="578" t="s">
        <v>294</v>
      </c>
      <c r="C7" s="578" t="s">
        <v>295</v>
      </c>
      <c r="D7" s="578" t="s">
        <v>70</v>
      </c>
      <c r="E7" s="578"/>
      <c r="F7" s="578"/>
      <c r="G7" s="578"/>
      <c r="H7" s="578"/>
    </row>
    <row r="8" spans="1:8" ht="50.25" customHeight="1">
      <c r="A8" s="578"/>
      <c r="B8" s="578"/>
      <c r="C8" s="578"/>
      <c r="D8" s="165">
        <v>2020</v>
      </c>
      <c r="E8" s="165">
        <f>D8+1</f>
        <v>2021</v>
      </c>
      <c r="F8" s="238">
        <f>E8+1</f>
        <v>2022</v>
      </c>
      <c r="G8" s="238">
        <f>F8+1</f>
        <v>2023</v>
      </c>
      <c r="H8" s="238">
        <f>G8+1</f>
        <v>2024</v>
      </c>
    </row>
    <row r="9" spans="1:8" ht="76.5">
      <c r="A9" s="166" t="s">
        <v>296</v>
      </c>
      <c r="B9" s="166"/>
      <c r="C9" s="166"/>
      <c r="D9" s="165">
        <f>'4.1 факт 2018'!C10</f>
        <v>0</v>
      </c>
      <c r="E9" s="165">
        <f>D9</f>
        <v>0</v>
      </c>
      <c r="F9" s="238">
        <f>E9</f>
        <v>0</v>
      </c>
      <c r="G9" s="238">
        <f>F9</f>
        <v>0</v>
      </c>
      <c r="H9" s="238">
        <f>G9</f>
        <v>0</v>
      </c>
    </row>
    <row r="10" spans="1:8" ht="76.5">
      <c r="A10" s="166" t="s">
        <v>297</v>
      </c>
      <c r="B10" s="166"/>
      <c r="C10" s="166"/>
      <c r="D10" s="238">
        <f>'4.1 факт 2018'!C11</f>
        <v>0</v>
      </c>
      <c r="E10" s="238">
        <f aca="true" t="shared" si="0" ref="E10:H11">D10</f>
        <v>0</v>
      </c>
      <c r="F10" s="238">
        <f t="shared" si="0"/>
        <v>0</v>
      </c>
      <c r="G10" s="238">
        <f t="shared" si="0"/>
        <v>0</v>
      </c>
      <c r="H10" s="238">
        <f t="shared" si="0"/>
        <v>0</v>
      </c>
    </row>
    <row r="11" spans="1:8" ht="76.5">
      <c r="A11" s="166" t="s">
        <v>298</v>
      </c>
      <c r="B11" s="166"/>
      <c r="C11" s="166"/>
      <c r="D11" s="238">
        <v>0</v>
      </c>
      <c r="E11" s="238">
        <f t="shared" si="0"/>
        <v>0</v>
      </c>
      <c r="F11" s="238">
        <f t="shared" si="0"/>
        <v>0</v>
      </c>
      <c r="G11" s="238">
        <f t="shared" si="0"/>
        <v>0</v>
      </c>
      <c r="H11" s="238">
        <f t="shared" si="0"/>
        <v>0</v>
      </c>
    </row>
    <row r="12" ht="15.75">
      <c r="A12" s="141"/>
    </row>
    <row r="13" spans="1:8" ht="48.75" customHeight="1">
      <c r="A13" s="572" t="s">
        <v>606</v>
      </c>
      <c r="B13" s="572"/>
      <c r="C13" s="572"/>
      <c r="D13" s="572"/>
      <c r="E13" s="572"/>
      <c r="F13" s="572"/>
      <c r="G13" s="572"/>
      <c r="H13" s="572"/>
    </row>
    <row r="14" spans="1:8" ht="48.75" customHeight="1">
      <c r="A14" s="250"/>
      <c r="B14" s="250"/>
      <c r="C14" s="250"/>
      <c r="D14" s="250"/>
      <c r="E14" s="250"/>
      <c r="F14" s="250"/>
      <c r="G14" s="250"/>
      <c r="H14" s="250"/>
    </row>
    <row r="15" spans="1:8" ht="48.75" customHeight="1">
      <c r="A15" s="250"/>
      <c r="B15" s="250"/>
      <c r="C15" s="250"/>
      <c r="D15" s="250"/>
      <c r="E15" s="250"/>
      <c r="F15" s="250"/>
      <c r="G15" s="250"/>
      <c r="H15" s="250"/>
    </row>
    <row r="16" ht="15.75">
      <c r="A16" s="268"/>
    </row>
    <row r="17" spans="1:6" ht="15.75">
      <c r="A17" s="453" t="str">
        <f>'8.3'!B28</f>
        <v>Главный инженер </v>
      </c>
      <c r="B17" s="308"/>
      <c r="C17" s="436" t="str">
        <f>'8.3'!C28</f>
        <v>В.Г. Старостин</v>
      </c>
      <c r="D17" s="308"/>
      <c r="E17" s="308"/>
      <c r="F17" s="300"/>
    </row>
    <row r="18" spans="1:6" ht="15.75">
      <c r="A18" s="451" t="s">
        <v>457</v>
      </c>
      <c r="B18" s="452"/>
      <c r="C18" s="451" t="s">
        <v>458</v>
      </c>
      <c r="D18" s="452"/>
      <c r="E18" s="452"/>
      <c r="F18" s="451" t="s">
        <v>459</v>
      </c>
    </row>
    <row r="19" ht="15.75">
      <c r="A19" s="268"/>
    </row>
    <row r="20" spans="1:8" ht="45.75" customHeight="1">
      <c r="A20" s="572" t="s">
        <v>122</v>
      </c>
      <c r="B20" s="572"/>
      <c r="C20" s="572"/>
      <c r="D20" s="572"/>
      <c r="E20" s="572"/>
      <c r="F20" s="572"/>
      <c r="G20" s="572"/>
      <c r="H20" s="572"/>
    </row>
    <row r="21" spans="1:8" ht="15.75">
      <c r="A21" s="573" t="s">
        <v>123</v>
      </c>
      <c r="B21" s="573"/>
      <c r="C21" s="573"/>
      <c r="D21" s="573"/>
      <c r="E21" s="573"/>
      <c r="F21" s="573"/>
      <c r="G21" s="573"/>
      <c r="H21" s="573"/>
    </row>
  </sheetData>
  <sheetProtection/>
  <mergeCells count="11">
    <mergeCell ref="A21:H21"/>
    <mergeCell ref="A7:A8"/>
    <mergeCell ref="B7:B8"/>
    <mergeCell ref="C7:C8"/>
    <mergeCell ref="D7:H7"/>
    <mergeCell ref="A1:H1"/>
    <mergeCell ref="A2:H2"/>
    <mergeCell ref="A4:H4"/>
    <mergeCell ref="A5:H5"/>
    <mergeCell ref="A20:H20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J24"/>
  <sheetViews>
    <sheetView view="pageBreakPreview" zoomScaleSheetLayoutView="100" zoomScalePageLayoutView="0" workbookViewId="0" topLeftCell="A7">
      <selection activeCell="A25" sqref="A25:IV37"/>
    </sheetView>
  </sheetViews>
  <sheetFormatPr defaultColWidth="0.85546875" defaultRowHeight="15"/>
  <cols>
    <col min="1" max="1" width="13.00390625" style="312" customWidth="1"/>
    <col min="2" max="2" width="44.00390625" style="312" customWidth="1"/>
    <col min="3" max="3" width="3.7109375" style="312" customWidth="1"/>
    <col min="4" max="4" width="42.00390625" style="312" customWidth="1"/>
    <col min="5" max="5" width="5.00390625" style="312" customWidth="1"/>
    <col min="6" max="6" width="9.8515625" style="312" customWidth="1"/>
    <col min="7" max="7" width="26.7109375" style="312" customWidth="1"/>
    <col min="8" max="16384" width="0.85546875" style="313" customWidth="1"/>
  </cols>
  <sheetData>
    <row r="1" spans="1:7" s="297" customFormat="1" ht="24" customHeight="1">
      <c r="A1" s="528" t="s">
        <v>445</v>
      </c>
      <c r="B1" s="528"/>
      <c r="C1" s="528"/>
      <c r="D1" s="528"/>
      <c r="E1" s="528"/>
      <c r="F1" s="528"/>
      <c r="G1" s="528"/>
    </row>
    <row r="2" spans="1:7" s="297" customFormat="1" ht="24" customHeight="1">
      <c r="A2" s="528" t="s">
        <v>446</v>
      </c>
      <c r="B2" s="528"/>
      <c r="C2" s="528"/>
      <c r="D2" s="528"/>
      <c r="E2" s="528"/>
      <c r="F2" s="528"/>
      <c r="G2" s="528"/>
    </row>
    <row r="3" spans="1:7" s="295" customFormat="1" ht="24" customHeight="1">
      <c r="A3" s="531" t="s">
        <v>447</v>
      </c>
      <c r="B3" s="531"/>
      <c r="C3" s="531"/>
      <c r="D3" s="531"/>
      <c r="E3" s="531"/>
      <c r="F3" s="531"/>
      <c r="G3" s="531"/>
    </row>
    <row r="4" spans="2:9" s="317" customFormat="1" ht="24" customHeight="1">
      <c r="B4" s="532" t="s">
        <v>464</v>
      </c>
      <c r="C4" s="532"/>
      <c r="D4" s="532"/>
      <c r="E4" s="319" t="s">
        <v>448</v>
      </c>
      <c r="F4" s="315">
        <v>2018</v>
      </c>
      <c r="G4" s="320" t="s">
        <v>449</v>
      </c>
      <c r="H4" s="321"/>
      <c r="I4" s="321"/>
    </row>
    <row r="5" spans="1:140" s="297" customFormat="1" ht="24" customHeight="1">
      <c r="A5" s="295"/>
      <c r="B5" s="533" t="s">
        <v>450</v>
      </c>
      <c r="C5" s="533"/>
      <c r="D5" s="533"/>
      <c r="E5" s="302"/>
      <c r="F5" s="303"/>
      <c r="G5" s="303"/>
      <c r="H5" s="304"/>
      <c r="I5" s="30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  <c r="EI5" s="295"/>
      <c r="EJ5" s="295"/>
    </row>
    <row r="6" spans="1:140" s="297" customFormat="1" ht="13.5" customHeight="1" thickBot="1">
      <c r="A6" s="295"/>
      <c r="B6" s="295"/>
      <c r="C6" s="295"/>
      <c r="D6" s="295"/>
      <c r="E6" s="295"/>
      <c r="F6" s="295"/>
      <c r="G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</row>
    <row r="7" spans="1:140" s="297" customFormat="1" ht="62.25" customHeight="1">
      <c r="A7" s="305" t="s">
        <v>451</v>
      </c>
      <c r="B7" s="534" t="s">
        <v>452</v>
      </c>
      <c r="C7" s="535"/>
      <c r="D7" s="305" t="s">
        <v>453</v>
      </c>
      <c r="E7" s="536" t="s">
        <v>454</v>
      </c>
      <c r="F7" s="536"/>
      <c r="G7" s="537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</row>
    <row r="8" spans="1:140" s="297" customFormat="1" ht="15.75">
      <c r="A8" s="306">
        <v>1</v>
      </c>
      <c r="B8" s="538">
        <v>2</v>
      </c>
      <c r="C8" s="539"/>
      <c r="D8" s="307">
        <v>3</v>
      </c>
      <c r="E8" s="540">
        <v>4</v>
      </c>
      <c r="F8" s="540"/>
      <c r="G8" s="541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</row>
    <row r="9" spans="1:140" s="326" customFormat="1" ht="15.75">
      <c r="A9" s="322">
        <v>1</v>
      </c>
      <c r="B9" s="323" t="s">
        <v>455</v>
      </c>
      <c r="C9" s="324"/>
      <c r="D9" s="325">
        <v>0</v>
      </c>
      <c r="E9" s="529">
        <v>0</v>
      </c>
      <c r="F9" s="529"/>
      <c r="G9" s="530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</row>
    <row r="10" spans="1:140" s="326" customFormat="1" ht="15.75">
      <c r="A10" s="322">
        <v>2</v>
      </c>
      <c r="B10" s="323"/>
      <c r="C10" s="324"/>
      <c r="D10" s="327"/>
      <c r="E10" s="529"/>
      <c r="F10" s="529"/>
      <c r="G10" s="530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</row>
    <row r="11" spans="1:140" s="326" customFormat="1" ht="15.75">
      <c r="A11" s="322">
        <v>3</v>
      </c>
      <c r="B11" s="323"/>
      <c r="C11" s="324"/>
      <c r="D11" s="327"/>
      <c r="E11" s="529"/>
      <c r="F11" s="529"/>
      <c r="G11" s="530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</row>
    <row r="12" spans="1:140" s="326" customFormat="1" ht="15.75">
      <c r="A12" s="322">
        <v>4</v>
      </c>
      <c r="B12" s="323"/>
      <c r="C12" s="324"/>
      <c r="D12" s="327"/>
      <c r="E12" s="529"/>
      <c r="F12" s="529"/>
      <c r="G12" s="530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</row>
    <row r="13" spans="1:140" s="326" customFormat="1" ht="15.75">
      <c r="A13" s="322">
        <v>5</v>
      </c>
      <c r="B13" s="323"/>
      <c r="C13" s="324"/>
      <c r="D13" s="327"/>
      <c r="E13" s="529"/>
      <c r="F13" s="529"/>
      <c r="G13" s="530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</row>
    <row r="14" spans="1:140" s="326" customFormat="1" ht="15.75">
      <c r="A14" s="322">
        <v>6</v>
      </c>
      <c r="B14" s="323"/>
      <c r="C14" s="324"/>
      <c r="D14" s="327"/>
      <c r="E14" s="529"/>
      <c r="F14" s="529"/>
      <c r="G14" s="530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</row>
    <row r="15" spans="1:140" s="326" customFormat="1" ht="15.75">
      <c r="A15" s="322">
        <v>7</v>
      </c>
      <c r="B15" s="323"/>
      <c r="C15" s="324"/>
      <c r="D15" s="327"/>
      <c r="E15" s="529"/>
      <c r="F15" s="529"/>
      <c r="G15" s="530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</row>
    <row r="16" spans="1:140" s="326" customFormat="1" ht="15.75">
      <c r="A16" s="322">
        <v>8</v>
      </c>
      <c r="B16" s="323"/>
      <c r="C16" s="324"/>
      <c r="D16" s="327"/>
      <c r="E16" s="529"/>
      <c r="F16" s="529"/>
      <c r="G16" s="530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</row>
    <row r="17" spans="1:140" s="326" customFormat="1" ht="15.75">
      <c r="A17" s="322">
        <v>9</v>
      </c>
      <c r="B17" s="323"/>
      <c r="C17" s="324"/>
      <c r="D17" s="327"/>
      <c r="E17" s="529"/>
      <c r="F17" s="529"/>
      <c r="G17" s="530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</row>
    <row r="18" spans="1:140" s="326" customFormat="1" ht="15.75">
      <c r="A18" s="322">
        <v>10</v>
      </c>
      <c r="B18" s="323"/>
      <c r="C18" s="324"/>
      <c r="D18" s="327"/>
      <c r="E18" s="529"/>
      <c r="F18" s="529"/>
      <c r="G18" s="530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</row>
    <row r="19" spans="1:140" s="326" customFormat="1" ht="15.75">
      <c r="A19" s="322">
        <v>11</v>
      </c>
      <c r="B19" s="323"/>
      <c r="C19" s="324"/>
      <c r="D19" s="327"/>
      <c r="E19" s="529"/>
      <c r="F19" s="529"/>
      <c r="G19" s="530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</row>
    <row r="20" spans="1:140" s="326" customFormat="1" ht="16.5" thickBot="1">
      <c r="A20" s="328">
        <v>12</v>
      </c>
      <c r="B20" s="329"/>
      <c r="C20" s="330"/>
      <c r="D20" s="331"/>
      <c r="E20" s="542"/>
      <c r="F20" s="542"/>
      <c r="G20" s="543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</row>
    <row r="21" spans="1:140" s="297" customFormat="1" ht="36.75" customHeight="1">
      <c r="A21" s="295"/>
      <c r="B21" s="544" t="s">
        <v>456</v>
      </c>
      <c r="C21" s="544"/>
      <c r="D21" s="544"/>
      <c r="E21" s="544"/>
      <c r="F21" s="544"/>
      <c r="G21" s="544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</row>
    <row r="22" spans="1:140" s="297" customFormat="1" ht="32.25" customHeight="1">
      <c r="A22" s="308"/>
      <c r="B22" s="423" t="s">
        <v>607</v>
      </c>
      <c r="C22" s="308"/>
      <c r="D22" s="436" t="s">
        <v>608</v>
      </c>
      <c r="E22" s="308"/>
      <c r="F22" s="308"/>
      <c r="G22" s="300"/>
      <c r="H22" s="301"/>
      <c r="I22" s="301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</row>
    <row r="23" spans="1:140" s="297" customFormat="1" ht="13.5" customHeight="1">
      <c r="A23" s="310"/>
      <c r="B23" s="310" t="s">
        <v>457</v>
      </c>
      <c r="C23" s="302"/>
      <c r="D23" s="310" t="s">
        <v>458</v>
      </c>
      <c r="E23" s="302"/>
      <c r="F23" s="302"/>
      <c r="G23" s="310" t="s">
        <v>459</v>
      </c>
      <c r="H23" s="304"/>
      <c r="I23" s="304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</row>
    <row r="24" spans="1:140" s="297" customFormat="1" ht="15.75">
      <c r="A24" s="295"/>
      <c r="B24" s="295"/>
      <c r="C24" s="295"/>
      <c r="D24" s="295"/>
      <c r="E24" s="295"/>
      <c r="F24" s="295"/>
      <c r="G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</row>
  </sheetData>
  <sheetProtection/>
  <mergeCells count="22">
    <mergeCell ref="E19:G19"/>
    <mergeCell ref="E20:G20"/>
    <mergeCell ref="B21:G21"/>
    <mergeCell ref="E13:G13"/>
    <mergeCell ref="E14:G14"/>
    <mergeCell ref="E15:G15"/>
    <mergeCell ref="E16:G16"/>
    <mergeCell ref="E17:G17"/>
    <mergeCell ref="E18:G18"/>
    <mergeCell ref="A1:G1"/>
    <mergeCell ref="E12:G12"/>
    <mergeCell ref="A2:G2"/>
    <mergeCell ref="A3:G3"/>
    <mergeCell ref="B4:D4"/>
    <mergeCell ref="B5:D5"/>
    <mergeCell ref="B7:C7"/>
    <mergeCell ref="E7:G7"/>
    <mergeCell ref="B8:C8"/>
    <mergeCell ref="E8:G8"/>
    <mergeCell ref="E9:G9"/>
    <mergeCell ref="E10:G10"/>
    <mergeCell ref="E11:G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E40"/>
  <sheetViews>
    <sheetView view="pageBreakPreview" zoomScale="120" zoomScaleSheetLayoutView="120" zoomScalePageLayoutView="0" workbookViewId="0" topLeftCell="A4">
      <selection activeCell="I1" sqref="I1"/>
    </sheetView>
  </sheetViews>
  <sheetFormatPr defaultColWidth="9.140625" defaultRowHeight="15" outlineLevelCol="1"/>
  <cols>
    <col min="1" max="1" width="5.140625" style="57" customWidth="1"/>
    <col min="2" max="2" width="42.57421875" style="57" customWidth="1"/>
    <col min="3" max="3" width="20.421875" style="57" customWidth="1"/>
    <col min="4" max="4" width="39.8515625" style="239" customWidth="1"/>
    <col min="5" max="5" width="36.421875" style="0" hidden="1" customWidth="1" outlineLevel="1"/>
    <col min="6" max="6" width="9.140625" style="0" customWidth="1" collapsed="1"/>
  </cols>
  <sheetData>
    <row r="1" spans="1:4" ht="42.75" customHeight="1">
      <c r="A1" s="571" t="s">
        <v>75</v>
      </c>
      <c r="B1" s="571"/>
      <c r="C1" s="571"/>
      <c r="D1" s="571"/>
    </row>
    <row r="2" ht="15.75">
      <c r="A2" s="56"/>
    </row>
    <row r="3" spans="1:4" ht="15.75">
      <c r="A3" s="433"/>
      <c r="B3" s="256" t="s">
        <v>410</v>
      </c>
      <c r="C3" s="318" t="s">
        <v>482</v>
      </c>
      <c r="D3" s="433"/>
    </row>
    <row r="4" spans="1:4" ht="15">
      <c r="A4" s="65"/>
      <c r="B4" s="267" t="s">
        <v>4</v>
      </c>
      <c r="C4" s="65"/>
      <c r="D4" s="65"/>
    </row>
    <row r="5" ht="15.75">
      <c r="A5" s="56"/>
    </row>
    <row r="6" spans="1:4" ht="40.5" customHeight="1">
      <c r="A6" s="146" t="s">
        <v>90</v>
      </c>
      <c r="B6" s="146" t="s">
        <v>299</v>
      </c>
      <c r="C6" s="146" t="s">
        <v>76</v>
      </c>
      <c r="D6" s="146" t="s">
        <v>77</v>
      </c>
    </row>
    <row r="7" spans="1:4" ht="25.5">
      <c r="A7" s="146">
        <v>1</v>
      </c>
      <c r="B7" s="147" t="s">
        <v>78</v>
      </c>
      <c r="C7" s="146">
        <f>C8</f>
        <v>113.129</v>
      </c>
      <c r="D7" s="146" t="s">
        <v>471</v>
      </c>
    </row>
    <row r="8" spans="1:4" ht="25.5">
      <c r="A8" s="157" t="s">
        <v>318</v>
      </c>
      <c r="B8" s="147" t="s">
        <v>79</v>
      </c>
      <c r="C8" s="146">
        <v>113.129</v>
      </c>
      <c r="D8" s="146" t="s">
        <v>471</v>
      </c>
    </row>
    <row r="9" spans="1:5" ht="38.25">
      <c r="A9" s="146">
        <v>2</v>
      </c>
      <c r="B9" s="147" t="s">
        <v>80</v>
      </c>
      <c r="C9" s="177">
        <f>C8/C7</f>
        <v>1</v>
      </c>
      <c r="D9" s="146" t="str">
        <f>E9</f>
        <v>(п. 1.1/п. 1)</v>
      </c>
      <c r="E9" s="146" t="s">
        <v>303</v>
      </c>
    </row>
    <row r="10" spans="1:5" ht="33.75" customHeight="1">
      <c r="A10" s="146">
        <v>3</v>
      </c>
      <c r="B10" s="167" t="s">
        <v>81</v>
      </c>
      <c r="C10" s="50">
        <f>'8.3'!C7</f>
        <v>885</v>
      </c>
      <c r="D10" s="168" t="str">
        <f>E10</f>
        <v>(значение из формы п. 1 формы 1.3 приложения 1 к методическим указаниям)</v>
      </c>
      <c r="E10" s="147" t="s">
        <v>82</v>
      </c>
    </row>
    <row r="11" spans="1:4" ht="22.5" customHeight="1">
      <c r="A11" s="146">
        <v>4</v>
      </c>
      <c r="B11" s="167" t="s">
        <v>83</v>
      </c>
      <c r="C11" s="146">
        <v>457</v>
      </c>
      <c r="D11" s="146" t="s">
        <v>343</v>
      </c>
    </row>
    <row r="12" spans="1:4" ht="21.75" customHeight="1">
      <c r="A12" s="146">
        <v>5</v>
      </c>
      <c r="B12" s="167" t="s">
        <v>300</v>
      </c>
      <c r="C12" s="146">
        <v>22</v>
      </c>
      <c r="D12" s="168"/>
    </row>
    <row r="13" spans="1:5" ht="25.5">
      <c r="A13" s="146">
        <v>6</v>
      </c>
      <c r="B13" s="167" t="s">
        <v>301</v>
      </c>
      <c r="C13" s="50">
        <v>5</v>
      </c>
      <c r="D13" s="168" t="str">
        <f>E13</f>
        <v>(форма 9.1)</v>
      </c>
      <c r="E13" s="146" t="s">
        <v>84</v>
      </c>
    </row>
    <row r="14" spans="1:5" ht="25.5">
      <c r="A14" s="146">
        <v>7</v>
      </c>
      <c r="B14" s="167" t="s">
        <v>302</v>
      </c>
      <c r="C14" s="50">
        <v>5</v>
      </c>
      <c r="D14" s="168" t="str">
        <f>E14</f>
        <v>(форма 9.2)</v>
      </c>
      <c r="E14" s="146" t="s">
        <v>86</v>
      </c>
    </row>
    <row r="15" spans="1:5" ht="15.75">
      <c r="A15" s="458"/>
      <c r="B15" s="459"/>
      <c r="C15" s="460"/>
      <c r="D15" s="458"/>
      <c r="E15" s="458"/>
    </row>
    <row r="16" spans="1:5" ht="15.75">
      <c r="A16" s="458"/>
      <c r="B16" s="459"/>
      <c r="C16" s="460"/>
      <c r="D16" s="458"/>
      <c r="E16" s="458"/>
    </row>
    <row r="17" spans="1:5" ht="15.75">
      <c r="A17" s="458"/>
      <c r="B17" s="459"/>
      <c r="C17" s="460"/>
      <c r="D17" s="458"/>
      <c r="E17" s="458"/>
    </row>
    <row r="18" spans="1:5" ht="15.75">
      <c r="A18" s="458"/>
      <c r="B18" s="459"/>
      <c r="C18" s="460"/>
      <c r="D18" s="458"/>
      <c r="E18" s="458"/>
    </row>
    <row r="19" spans="1:3" ht="15.75">
      <c r="A19" s="56"/>
      <c r="C19" s="64"/>
    </row>
    <row r="20" spans="1:5" ht="15.75">
      <c r="A20" s="56"/>
      <c r="B20" s="423" t="str">
        <f>'8.3'!B28</f>
        <v>Главный инженер </v>
      </c>
      <c r="C20" s="423" t="str">
        <f>'8.3'!C28</f>
        <v>В.Г. Старостин</v>
      </c>
      <c r="D20" s="423"/>
      <c r="E20" s="308"/>
    </row>
    <row r="21" spans="1:5" ht="15.75">
      <c r="A21" s="56"/>
      <c r="B21" s="450" t="str">
        <f>'8.3'!B29</f>
        <v>(должность)</v>
      </c>
      <c r="C21" s="450" t="str">
        <f>'8.3'!C29</f>
        <v>(Ф.И.О.)</v>
      </c>
      <c r="D21" s="450" t="str">
        <f>'8.3'!D29</f>
        <v>(подпись)</v>
      </c>
      <c r="E21" s="302"/>
    </row>
    <row r="22" spans="1:4" ht="15.75">
      <c r="A22" s="56"/>
      <c r="B22" s="448"/>
      <c r="C22" s="448"/>
      <c r="D22" s="449"/>
    </row>
    <row r="23" spans="1:4" ht="15.75">
      <c r="A23" s="56"/>
      <c r="B23" s="448"/>
      <c r="C23" s="448"/>
      <c r="D23" s="449"/>
    </row>
    <row r="24" ht="15.75">
      <c r="A24" s="56"/>
    </row>
    <row r="25" ht="15.75">
      <c r="A25" s="56"/>
    </row>
    <row r="26" ht="15.75">
      <c r="A26" s="56"/>
    </row>
    <row r="27" ht="15.75">
      <c r="A27" s="56"/>
    </row>
    <row r="28" ht="15.75">
      <c r="A28" s="56"/>
    </row>
    <row r="29" ht="15.75">
      <c r="A29" s="56"/>
    </row>
    <row r="30" ht="15.75">
      <c r="A30" s="56"/>
    </row>
    <row r="31" ht="15.75">
      <c r="A31" s="56"/>
    </row>
    <row r="32" ht="15.75">
      <c r="A32" s="56"/>
    </row>
    <row r="33" ht="15.75">
      <c r="A33" s="56"/>
    </row>
    <row r="34" ht="15.75">
      <c r="A34" s="56"/>
    </row>
    <row r="35" ht="15.75">
      <c r="A35" s="56"/>
    </row>
    <row r="36" ht="15.75">
      <c r="A36" s="56"/>
    </row>
    <row r="37" ht="15.75">
      <c r="A37" s="56"/>
    </row>
    <row r="38" ht="15.75">
      <c r="A38" s="56"/>
    </row>
    <row r="39" ht="15.75">
      <c r="A39" s="56"/>
    </row>
    <row r="40" ht="15.75">
      <c r="A40" s="57" t="s">
        <v>87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H21" sqref="H21"/>
    </sheetView>
  </sheetViews>
  <sheetFormatPr defaultColWidth="9.140625" defaultRowHeight="15"/>
  <cols>
    <col min="1" max="8" width="14.57421875" style="170" customWidth="1"/>
    <col min="9" max="9" width="16.421875" style="170" customWidth="1"/>
    <col min="10" max="10" width="15.7109375" style="170" customWidth="1"/>
    <col min="11" max="16384" width="9.140625" style="170" customWidth="1"/>
  </cols>
  <sheetData>
    <row r="1" spans="1:10" ht="111.75" customHeight="1">
      <c r="A1" s="607" t="s">
        <v>331</v>
      </c>
      <c r="B1" s="607"/>
      <c r="C1" s="607"/>
      <c r="D1" s="607"/>
      <c r="E1" s="607"/>
      <c r="F1" s="607"/>
      <c r="G1" s="607"/>
      <c r="H1" s="607"/>
      <c r="I1" s="607"/>
      <c r="J1" s="607"/>
    </row>
    <row r="2" ht="17.25" customHeight="1">
      <c r="A2" s="271" t="s">
        <v>421</v>
      </c>
    </row>
    <row r="3" spans="1:10" s="272" customFormat="1" ht="60.75" customHeight="1">
      <c r="A3" s="608" t="s">
        <v>332</v>
      </c>
      <c r="B3" s="610" t="s">
        <v>333</v>
      </c>
      <c r="C3" s="610"/>
      <c r="D3" s="610" t="s">
        <v>334</v>
      </c>
      <c r="E3" s="610"/>
      <c r="F3" s="610"/>
      <c r="G3" s="610"/>
      <c r="H3" s="610" t="s">
        <v>335</v>
      </c>
      <c r="I3" s="610"/>
      <c r="J3" s="610"/>
    </row>
    <row r="4" spans="1:10" ht="34.5" customHeight="1">
      <c r="A4" s="609"/>
      <c r="B4" s="171" t="s">
        <v>336</v>
      </c>
      <c r="C4" s="171" t="s">
        <v>337</v>
      </c>
      <c r="D4" s="171" t="s">
        <v>336</v>
      </c>
      <c r="E4" s="171" t="s">
        <v>337</v>
      </c>
      <c r="F4" s="171" t="s">
        <v>422</v>
      </c>
      <c r="G4" s="171" t="s">
        <v>423</v>
      </c>
      <c r="H4" s="171" t="s">
        <v>338</v>
      </c>
      <c r="I4" s="171" t="s">
        <v>339</v>
      </c>
      <c r="J4" s="171" t="s">
        <v>340</v>
      </c>
    </row>
    <row r="5" spans="1:10" ht="15">
      <c r="A5" s="172">
        <v>43101</v>
      </c>
      <c r="B5" s="273">
        <v>0</v>
      </c>
      <c r="C5" s="273">
        <v>0</v>
      </c>
      <c r="D5" s="273">
        <v>0</v>
      </c>
      <c r="E5" s="273">
        <v>0</v>
      </c>
      <c r="F5" s="273">
        <v>0</v>
      </c>
      <c r="G5" s="273">
        <v>0</v>
      </c>
      <c r="H5" s="273">
        <v>0</v>
      </c>
      <c r="I5" s="273">
        <v>0</v>
      </c>
      <c r="J5" s="273">
        <v>0</v>
      </c>
    </row>
    <row r="6" spans="1:10" ht="15">
      <c r="A6" s="172">
        <v>43132</v>
      </c>
      <c r="B6" s="273">
        <v>0</v>
      </c>
      <c r="C6" s="273">
        <v>0</v>
      </c>
      <c r="D6" s="273">
        <v>0</v>
      </c>
      <c r="E6" s="273">
        <v>0</v>
      </c>
      <c r="F6" s="273">
        <v>0</v>
      </c>
      <c r="G6" s="273">
        <v>0</v>
      </c>
      <c r="H6" s="273">
        <v>0</v>
      </c>
      <c r="I6" s="273">
        <v>0</v>
      </c>
      <c r="J6" s="273">
        <v>0</v>
      </c>
    </row>
    <row r="7" spans="1:10" ht="15">
      <c r="A7" s="172">
        <v>43160</v>
      </c>
      <c r="B7" s="273">
        <v>0</v>
      </c>
      <c r="C7" s="273">
        <v>0</v>
      </c>
      <c r="D7" s="273">
        <v>0</v>
      </c>
      <c r="E7" s="273">
        <v>0</v>
      </c>
      <c r="F7" s="273">
        <v>0</v>
      </c>
      <c r="G7" s="273">
        <v>0</v>
      </c>
      <c r="H7" s="273">
        <v>0</v>
      </c>
      <c r="I7" s="273">
        <v>0</v>
      </c>
      <c r="J7" s="273">
        <v>0</v>
      </c>
    </row>
    <row r="8" spans="1:10" ht="15">
      <c r="A8" s="172">
        <v>43191</v>
      </c>
      <c r="B8" s="273">
        <v>0</v>
      </c>
      <c r="C8" s="273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0</v>
      </c>
      <c r="J8" s="273">
        <v>0</v>
      </c>
    </row>
    <row r="9" spans="1:10" ht="15">
      <c r="A9" s="172">
        <v>43221</v>
      </c>
      <c r="B9" s="273">
        <v>0</v>
      </c>
      <c r="C9" s="273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</row>
    <row r="10" spans="1:10" ht="15">
      <c r="A10" s="172">
        <v>43252</v>
      </c>
      <c r="B10" s="273">
        <v>1</v>
      </c>
      <c r="C10" s="273">
        <v>5000</v>
      </c>
      <c r="D10" s="273">
        <v>1</v>
      </c>
      <c r="E10" s="273">
        <v>5000</v>
      </c>
      <c r="F10" s="274">
        <v>43272</v>
      </c>
      <c r="G10" s="273">
        <v>5563700</v>
      </c>
      <c r="H10" s="273">
        <v>0</v>
      </c>
      <c r="I10" s="273">
        <v>0</v>
      </c>
      <c r="J10" s="273">
        <v>0</v>
      </c>
    </row>
    <row r="11" spans="1:10" ht="15">
      <c r="A11" s="172">
        <v>43282</v>
      </c>
      <c r="B11" s="273">
        <v>0</v>
      </c>
      <c r="C11" s="273">
        <v>0</v>
      </c>
      <c r="D11" s="273">
        <v>0</v>
      </c>
      <c r="E11" s="273">
        <v>0</v>
      </c>
      <c r="F11" s="273">
        <v>0</v>
      </c>
      <c r="G11" s="273">
        <v>0</v>
      </c>
      <c r="H11" s="273">
        <v>0</v>
      </c>
      <c r="I11" s="273">
        <v>0</v>
      </c>
      <c r="J11" s="273">
        <v>0</v>
      </c>
    </row>
    <row r="12" spans="1:10" ht="15">
      <c r="A12" s="172">
        <v>43313</v>
      </c>
      <c r="B12" s="273">
        <v>0</v>
      </c>
      <c r="C12" s="273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v>0</v>
      </c>
      <c r="I12" s="273">
        <v>0</v>
      </c>
      <c r="J12" s="273">
        <v>0</v>
      </c>
    </row>
    <row r="13" spans="1:10" ht="15">
      <c r="A13" s="172">
        <v>43344</v>
      </c>
      <c r="B13" s="273">
        <v>0</v>
      </c>
      <c r="C13" s="273">
        <v>0</v>
      </c>
      <c r="D13" s="273">
        <v>0</v>
      </c>
      <c r="E13" s="273">
        <v>0</v>
      </c>
      <c r="F13" s="273">
        <v>0</v>
      </c>
      <c r="G13" s="273">
        <v>0</v>
      </c>
      <c r="H13" s="273">
        <v>0</v>
      </c>
      <c r="I13" s="273">
        <v>0</v>
      </c>
      <c r="J13" s="273">
        <v>0</v>
      </c>
    </row>
    <row r="14" spans="1:10" ht="15">
      <c r="A14" s="172">
        <v>43374</v>
      </c>
      <c r="B14" s="275">
        <v>0</v>
      </c>
      <c r="C14" s="275">
        <v>0</v>
      </c>
      <c r="D14" s="275">
        <v>0</v>
      </c>
      <c r="E14" s="275">
        <v>0</v>
      </c>
      <c r="F14" s="275">
        <v>0</v>
      </c>
      <c r="G14" s="275">
        <v>0</v>
      </c>
      <c r="H14" s="275">
        <v>0</v>
      </c>
      <c r="I14" s="275">
        <v>0</v>
      </c>
      <c r="J14" s="275">
        <v>0</v>
      </c>
    </row>
    <row r="15" spans="1:10" ht="15">
      <c r="A15" s="172">
        <v>43405</v>
      </c>
      <c r="B15" s="273">
        <v>1</v>
      </c>
      <c r="C15" s="273">
        <v>5000</v>
      </c>
      <c r="D15" s="273">
        <v>0</v>
      </c>
      <c r="E15" s="273">
        <v>0</v>
      </c>
      <c r="F15" s="275">
        <v>0</v>
      </c>
      <c r="G15" s="273">
        <v>0</v>
      </c>
      <c r="H15" s="273">
        <v>5</v>
      </c>
      <c r="I15" s="276">
        <v>6418.3</v>
      </c>
      <c r="J15" s="273">
        <v>0</v>
      </c>
    </row>
    <row r="16" spans="1:10" ht="15">
      <c r="A16" s="172">
        <v>43435</v>
      </c>
      <c r="B16" s="273">
        <v>1</v>
      </c>
      <c r="C16" s="273">
        <v>5000</v>
      </c>
      <c r="D16" s="273">
        <v>0</v>
      </c>
      <c r="E16" s="273">
        <v>0</v>
      </c>
      <c r="F16" s="275">
        <v>0</v>
      </c>
      <c r="G16" s="273">
        <v>0</v>
      </c>
      <c r="H16" s="275">
        <v>0</v>
      </c>
      <c r="I16" s="275">
        <v>0</v>
      </c>
      <c r="J16" s="275">
        <v>0</v>
      </c>
    </row>
    <row r="17" spans="1:10" s="280" customFormat="1" ht="12.75">
      <c r="A17" s="277" t="s">
        <v>342</v>
      </c>
      <c r="B17" s="278">
        <f>SUM(B5:B16)</f>
        <v>3</v>
      </c>
      <c r="C17" s="279">
        <f aca="true" t="shared" si="0" ref="C17:J17">SUM(C5:C16)</f>
        <v>15000</v>
      </c>
      <c r="D17" s="278">
        <f t="shared" si="0"/>
        <v>1</v>
      </c>
      <c r="E17" s="279">
        <f t="shared" si="0"/>
        <v>5000</v>
      </c>
      <c r="F17" s="278"/>
      <c r="G17" s="279">
        <f t="shared" si="0"/>
        <v>5563700</v>
      </c>
      <c r="H17" s="278">
        <f t="shared" si="0"/>
        <v>5</v>
      </c>
      <c r="I17" s="279">
        <f t="shared" si="0"/>
        <v>6418.3</v>
      </c>
      <c r="J17" s="278">
        <f t="shared" si="0"/>
        <v>0</v>
      </c>
    </row>
  </sheetData>
  <sheetProtection/>
  <mergeCells count="5">
    <mergeCell ref="A1:J1"/>
    <mergeCell ref="A3:A4"/>
    <mergeCell ref="B3:C3"/>
    <mergeCell ref="D3:G3"/>
    <mergeCell ref="H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31"/>
  <sheetViews>
    <sheetView zoomScalePageLayoutView="0" workbookViewId="0" topLeftCell="A13">
      <selection activeCell="M31" sqref="M31"/>
    </sheetView>
  </sheetViews>
  <sheetFormatPr defaultColWidth="8.8515625" defaultRowHeight="15"/>
  <cols>
    <col min="1" max="1" width="8.8515625" style="187" customWidth="1"/>
    <col min="2" max="4" width="16.57421875" style="187" customWidth="1"/>
    <col min="5" max="5" width="8.8515625" style="187" customWidth="1"/>
    <col min="6" max="6" width="5.7109375" style="187" customWidth="1"/>
    <col min="7" max="7" width="8.8515625" style="187" customWidth="1"/>
    <col min="8" max="8" width="5.421875" style="187" customWidth="1"/>
    <col min="9" max="14" width="8.8515625" style="187" customWidth="1"/>
    <col min="15" max="15" width="14.140625" style="187" customWidth="1"/>
    <col min="16" max="17" width="10.8515625" style="187" customWidth="1"/>
    <col min="18" max="18" width="12.7109375" style="187" customWidth="1"/>
    <col min="19" max="19" width="22.421875" style="191" customWidth="1"/>
    <col min="20" max="20" width="17.57421875" style="191" customWidth="1"/>
    <col min="21" max="21" width="17.7109375" style="191" customWidth="1"/>
    <col min="22" max="22" width="22.421875" style="187" customWidth="1"/>
    <col min="23" max="16384" width="8.8515625" style="187" customWidth="1"/>
  </cols>
  <sheetData>
    <row r="2" spans="2:18" ht="46.5" customHeight="1">
      <c r="B2" s="186" t="s">
        <v>362</v>
      </c>
      <c r="C2" s="186" t="s">
        <v>363</v>
      </c>
      <c r="D2" s="186" t="s">
        <v>63</v>
      </c>
      <c r="O2" s="188"/>
      <c r="P2" s="189" t="s">
        <v>364</v>
      </c>
      <c r="Q2" s="189" t="s">
        <v>365</v>
      </c>
      <c r="R2" s="190" t="s">
        <v>366</v>
      </c>
    </row>
    <row r="3" spans="2:18" ht="42.75" customHeight="1">
      <c r="B3" s="192" t="s">
        <v>367</v>
      </c>
      <c r="C3" s="192">
        <f>G4*(1-1%)*(1+7.1%)*(1+0.75*C4)-I4</f>
        <v>-29.103976340513327</v>
      </c>
      <c r="D3" s="192"/>
      <c r="G3" s="193" t="s">
        <v>368</v>
      </c>
      <c r="H3" s="193"/>
      <c r="I3" s="193" t="s">
        <v>369</v>
      </c>
      <c r="K3" s="194" t="s">
        <v>370</v>
      </c>
      <c r="L3" s="194"/>
      <c r="M3" s="194" t="s">
        <v>371</v>
      </c>
      <c r="O3" s="195" t="s">
        <v>372</v>
      </c>
      <c r="P3" s="196">
        <v>4301.25</v>
      </c>
      <c r="Q3" s="193">
        <v>1633.1972551341676</v>
      </c>
      <c r="R3" s="197">
        <f>Q3</f>
        <v>1633.1972551341676</v>
      </c>
    </row>
    <row r="4" spans="2:22" ht="69.75" customHeight="1">
      <c r="B4" s="192" t="s">
        <v>373</v>
      </c>
      <c r="C4" s="192">
        <f>(M4-K4)/K4</f>
        <v>0.04892821553065361</v>
      </c>
      <c r="D4" s="192"/>
      <c r="G4" s="193">
        <v>9452.45</v>
      </c>
      <c r="H4" s="193"/>
      <c r="I4" s="193">
        <v>10419.22352990385</v>
      </c>
      <c r="K4" s="198">
        <v>2538.85</v>
      </c>
      <c r="L4" s="198"/>
      <c r="M4" s="198">
        <v>2663.0714</v>
      </c>
      <c r="O4" s="195" t="s">
        <v>374</v>
      </c>
      <c r="P4" s="196">
        <v>1346.98</v>
      </c>
      <c r="Q4" s="193">
        <v>83.88925315199953</v>
      </c>
      <c r="R4" s="193">
        <f>Q4</f>
        <v>83.88925315199953</v>
      </c>
      <c r="S4" s="618"/>
      <c r="T4" s="619"/>
      <c r="U4" s="619"/>
      <c r="V4" s="199"/>
    </row>
    <row r="5" spans="2:18" ht="33" customHeight="1">
      <c r="B5" s="192" t="s">
        <v>375</v>
      </c>
      <c r="C5" s="192">
        <f>R6-Q6</f>
        <v>0</v>
      </c>
      <c r="D5" s="192"/>
      <c r="G5" s="200"/>
      <c r="H5" s="200"/>
      <c r="I5" s="200"/>
      <c r="O5" s="195" t="s">
        <v>376</v>
      </c>
      <c r="P5" s="201">
        <f>89.501+74.4949</f>
        <v>163.9959</v>
      </c>
      <c r="Q5" s="193">
        <v>82.84478039999999</v>
      </c>
      <c r="R5" s="193">
        <f>Q5</f>
        <v>82.84478039999999</v>
      </c>
    </row>
    <row r="6" spans="2:18" ht="27" customHeight="1">
      <c r="B6" s="202" t="s">
        <v>377</v>
      </c>
      <c r="C6" s="202">
        <f>(O18-P18)*Q18*S18%+P18*(Q18-R18)*S18%</f>
        <v>0</v>
      </c>
      <c r="D6" s="192"/>
      <c r="O6" s="195" t="s">
        <v>342</v>
      </c>
      <c r="P6" s="193">
        <f>P3+P4+P5</f>
        <v>5812.2258999999995</v>
      </c>
      <c r="Q6" s="193">
        <f>Q3+Q4+Q5</f>
        <v>1799.9312886861671</v>
      </c>
      <c r="R6" s="193">
        <f>R3+R4+R5</f>
        <v>1799.9312886861671</v>
      </c>
    </row>
    <row r="7" spans="2:18" ht="15">
      <c r="B7" s="203" t="s">
        <v>378</v>
      </c>
      <c r="C7" s="202">
        <v>0</v>
      </c>
      <c r="D7" s="204"/>
      <c r="O7" s="195"/>
      <c r="P7" s="193"/>
      <c r="Q7" s="193"/>
      <c r="R7" s="193"/>
    </row>
    <row r="8" spans="2:18" ht="40.5" customHeight="1">
      <c r="B8" s="620" t="s">
        <v>379</v>
      </c>
      <c r="C8" s="192" t="s">
        <v>380</v>
      </c>
      <c r="D8" s="620" t="s">
        <v>381</v>
      </c>
      <c r="O8" s="195" t="s">
        <v>382</v>
      </c>
      <c r="P8" s="205">
        <v>0.5447</v>
      </c>
      <c r="Q8" s="206">
        <v>0.4644</v>
      </c>
      <c r="R8" s="207">
        <f>P8</f>
        <v>0.5447</v>
      </c>
    </row>
    <row r="9" spans="2:17" ht="30" customHeight="1">
      <c r="B9" s="621"/>
      <c r="C9" s="208">
        <f>C11*2%</f>
        <v>0.002</v>
      </c>
      <c r="D9" s="621"/>
      <c r="O9" s="209"/>
      <c r="P9" s="200"/>
      <c r="Q9" s="200"/>
    </row>
    <row r="10" spans="2:17" ht="45.75" customHeight="1">
      <c r="B10" s="620" t="s">
        <v>383</v>
      </c>
      <c r="C10" s="192" t="s">
        <v>384</v>
      </c>
      <c r="D10" s="620"/>
      <c r="E10" s="187" t="s">
        <v>385</v>
      </c>
      <c r="O10" s="209"/>
      <c r="P10" s="200"/>
      <c r="Q10" s="200"/>
    </row>
    <row r="11" spans="2:4" ht="15">
      <c r="B11" s="621"/>
      <c r="C11" s="210">
        <f>0.65*N16+0.25*N18+0.1*N20</f>
        <v>0.1</v>
      </c>
      <c r="D11" s="621"/>
    </row>
    <row r="12" spans="2:4" ht="35.25" customHeight="1">
      <c r="B12" s="211" t="s">
        <v>386</v>
      </c>
      <c r="C12" s="211">
        <f>C3+C5+C6+C7</f>
        <v>-29.103976340513327</v>
      </c>
      <c r="D12" s="211"/>
    </row>
    <row r="15" ht="15.75" thickBot="1">
      <c r="N15" s="187" t="s">
        <v>387</v>
      </c>
    </row>
    <row r="16" spans="3:18" ht="15" customHeight="1" thickBot="1">
      <c r="C16" s="615" t="s">
        <v>388</v>
      </c>
      <c r="D16" s="212" t="s">
        <v>389</v>
      </c>
      <c r="E16" s="213">
        <f>I24*(1-25%)</f>
        <v>0</v>
      </c>
      <c r="F16" s="214" t="s">
        <v>390</v>
      </c>
      <c r="G16" s="214">
        <f>I25</f>
        <v>0</v>
      </c>
      <c r="H16" s="214" t="s">
        <v>391</v>
      </c>
      <c r="I16" s="215">
        <f>I24*(1+25%)</f>
        <v>0</v>
      </c>
      <c r="J16" s="216" t="s">
        <v>392</v>
      </c>
      <c r="K16" s="217">
        <v>0</v>
      </c>
      <c r="L16" s="217" t="s">
        <v>393</v>
      </c>
      <c r="M16" s="218">
        <v>-1</v>
      </c>
      <c r="N16" s="219">
        <v>0</v>
      </c>
      <c r="Q16" s="617">
        <v>2016</v>
      </c>
      <c r="R16" s="617"/>
    </row>
    <row r="17" spans="3:19" ht="45.75" thickBot="1">
      <c r="C17" s="616"/>
      <c r="D17" s="220" t="s">
        <v>394</v>
      </c>
      <c r="E17" s="221"/>
      <c r="F17" s="194"/>
      <c r="G17" s="194">
        <f>I25</f>
        <v>0</v>
      </c>
      <c r="H17" s="194" t="s">
        <v>391</v>
      </c>
      <c r="I17" s="222">
        <f>0*(1-25%)</f>
        <v>0</v>
      </c>
      <c r="J17" s="216" t="s">
        <v>395</v>
      </c>
      <c r="K17" s="217">
        <v>1</v>
      </c>
      <c r="L17" s="217"/>
      <c r="M17" s="217"/>
      <c r="O17" s="223" t="s">
        <v>396</v>
      </c>
      <c r="P17" s="224" t="s">
        <v>397</v>
      </c>
      <c r="Q17" s="224" t="s">
        <v>398</v>
      </c>
      <c r="R17" s="224" t="s">
        <v>399</v>
      </c>
      <c r="S17" s="225" t="s">
        <v>400</v>
      </c>
    </row>
    <row r="18" spans="3:19" ht="15" customHeight="1" thickBot="1">
      <c r="C18" s="611" t="s">
        <v>401</v>
      </c>
      <c r="D18" s="226" t="s">
        <v>389</v>
      </c>
      <c r="E18" s="221">
        <f>0*(1-35%)</f>
        <v>0</v>
      </c>
      <c r="F18" s="194" t="s">
        <v>390</v>
      </c>
      <c r="G18" s="194">
        <v>0</v>
      </c>
      <c r="H18" s="194" t="s">
        <v>391</v>
      </c>
      <c r="I18" s="222">
        <f>0*(1+35%)</f>
        <v>0</v>
      </c>
      <c r="J18" s="216" t="s">
        <v>392</v>
      </c>
      <c r="K18" s="217">
        <v>0</v>
      </c>
      <c r="L18" s="217" t="s">
        <v>393</v>
      </c>
      <c r="M18" s="218">
        <v>-1</v>
      </c>
      <c r="N18" s="227">
        <f>K18</f>
        <v>0</v>
      </c>
      <c r="O18" s="228">
        <v>0</v>
      </c>
      <c r="P18" s="229">
        <v>0</v>
      </c>
      <c r="Q18" s="230">
        <v>2031.611</v>
      </c>
      <c r="R18" s="230">
        <v>1953.75</v>
      </c>
      <c r="S18" s="231">
        <v>0</v>
      </c>
    </row>
    <row r="19" spans="3:13" ht="45.75" thickBot="1">
      <c r="C19" s="612"/>
      <c r="D19" s="220" t="s">
        <v>394</v>
      </c>
      <c r="E19" s="221"/>
      <c r="F19" s="194"/>
      <c r="G19" s="194">
        <v>0</v>
      </c>
      <c r="H19" s="194" t="s">
        <v>391</v>
      </c>
      <c r="I19" s="222">
        <f>0*(1-25%)</f>
        <v>0</v>
      </c>
      <c r="J19" s="216" t="s">
        <v>395</v>
      </c>
      <c r="K19" s="217">
        <v>1</v>
      </c>
      <c r="L19" s="217"/>
      <c r="M19" s="217"/>
    </row>
    <row r="20" spans="3:15" ht="15" customHeight="1" thickBot="1">
      <c r="C20" s="611" t="s">
        <v>402</v>
      </c>
      <c r="D20" s="226" t="s">
        <v>389</v>
      </c>
      <c r="E20" s="232">
        <f>I30*(1-25%)</f>
        <v>0</v>
      </c>
      <c r="F20" s="233" t="s">
        <v>390</v>
      </c>
      <c r="G20" s="233">
        <f>I31</f>
        <v>0.5</v>
      </c>
      <c r="H20" s="233" t="s">
        <v>391</v>
      </c>
      <c r="I20" s="226">
        <f>I30*(1+25%)</f>
        <v>0</v>
      </c>
      <c r="J20" s="216" t="s">
        <v>392</v>
      </c>
      <c r="K20" s="217">
        <v>0</v>
      </c>
      <c r="L20" s="217" t="s">
        <v>393</v>
      </c>
      <c r="M20" s="218">
        <v>-1</v>
      </c>
      <c r="N20" s="219">
        <v>1</v>
      </c>
      <c r="O20" s="187">
        <f>(O18-P18)*Q18*S18/100+P18*(Q18-R18)*S18/100</f>
        <v>0</v>
      </c>
    </row>
    <row r="21" spans="3:13" ht="45.75" thickBot="1">
      <c r="C21" s="613"/>
      <c r="D21" s="234" t="s">
        <v>394</v>
      </c>
      <c r="E21" s="228"/>
      <c r="F21" s="235"/>
      <c r="G21" s="235">
        <f>I31</f>
        <v>0.5</v>
      </c>
      <c r="H21" s="235" t="s">
        <v>391</v>
      </c>
      <c r="I21" s="236">
        <f>I30*(1-25%)</f>
        <v>0</v>
      </c>
      <c r="J21" s="216" t="s">
        <v>395</v>
      </c>
      <c r="K21" s="210">
        <v>1</v>
      </c>
      <c r="L21" s="210"/>
      <c r="M21" s="210"/>
    </row>
    <row r="24" spans="4:9" ht="15">
      <c r="D24" s="614" t="s">
        <v>403</v>
      </c>
      <c r="E24" s="237" t="s">
        <v>404</v>
      </c>
      <c r="F24" s="237"/>
      <c r="G24" s="237"/>
      <c r="H24" s="237"/>
      <c r="I24" s="237">
        <v>0</v>
      </c>
    </row>
    <row r="25" spans="4:9" ht="15">
      <c r="D25" s="614"/>
      <c r="E25" s="210" t="s">
        <v>405</v>
      </c>
      <c r="F25" s="210"/>
      <c r="G25" s="210"/>
      <c r="H25" s="210"/>
      <c r="I25" s="210">
        <v>0</v>
      </c>
    </row>
    <row r="26" spans="4:9" ht="15">
      <c r="D26" s="210"/>
      <c r="E26" s="210"/>
      <c r="F26" s="210"/>
      <c r="G26" s="210"/>
      <c r="H26" s="210"/>
      <c r="I26" s="210"/>
    </row>
    <row r="27" spans="4:9" ht="15">
      <c r="D27" s="614" t="s">
        <v>406</v>
      </c>
      <c r="E27" s="237" t="s">
        <v>404</v>
      </c>
      <c r="F27" s="237"/>
      <c r="G27" s="237"/>
      <c r="H27" s="237"/>
      <c r="I27" s="237">
        <v>0</v>
      </c>
    </row>
    <row r="28" spans="4:9" ht="15">
      <c r="D28" s="614"/>
      <c r="E28" s="210" t="s">
        <v>405</v>
      </c>
      <c r="F28" s="210"/>
      <c r="G28" s="210"/>
      <c r="H28" s="210"/>
      <c r="I28" s="210">
        <v>0</v>
      </c>
    </row>
    <row r="29" spans="4:9" ht="15">
      <c r="D29" s="210"/>
      <c r="E29" s="210"/>
      <c r="F29" s="210"/>
      <c r="G29" s="210"/>
      <c r="H29" s="210"/>
      <c r="I29" s="210"/>
    </row>
    <row r="30" spans="4:9" ht="15">
      <c r="D30" s="614" t="s">
        <v>407</v>
      </c>
      <c r="E30" s="237" t="s">
        <v>404</v>
      </c>
      <c r="F30" s="237"/>
      <c r="G30" s="237"/>
      <c r="H30" s="237"/>
      <c r="I30" s="237">
        <v>0</v>
      </c>
    </row>
    <row r="31" spans="4:9" ht="15">
      <c r="D31" s="614"/>
      <c r="E31" s="210" t="s">
        <v>405</v>
      </c>
      <c r="F31" s="210"/>
      <c r="G31" s="210"/>
      <c r="H31" s="210"/>
      <c r="I31" s="210">
        <v>0.5</v>
      </c>
    </row>
  </sheetData>
  <sheetProtection/>
  <mergeCells count="12">
    <mergeCell ref="C16:C17"/>
    <mergeCell ref="Q16:R16"/>
    <mergeCell ref="S4:U4"/>
    <mergeCell ref="B8:B9"/>
    <mergeCell ref="D8:D9"/>
    <mergeCell ref="B10:B11"/>
    <mergeCell ref="D10:D11"/>
    <mergeCell ref="C18:C19"/>
    <mergeCell ref="C20:C21"/>
    <mergeCell ref="D24:D25"/>
    <mergeCell ref="D27:D28"/>
    <mergeCell ref="D30:D31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34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37.140625" style="59" customWidth="1"/>
    <col min="2" max="2" width="73.00390625" style="59" customWidth="1"/>
  </cols>
  <sheetData>
    <row r="1" spans="1:2" ht="99.75" customHeight="1">
      <c r="A1" s="623" t="s">
        <v>98</v>
      </c>
      <c r="B1" s="623"/>
    </row>
    <row r="2" ht="15.75">
      <c r="A2" s="58"/>
    </row>
    <row r="3" spans="1:2" ht="55.5" customHeight="1">
      <c r="A3" s="622" t="s">
        <v>408</v>
      </c>
      <c r="B3" s="622"/>
    </row>
    <row r="4" ht="15.75">
      <c r="A4" s="60"/>
    </row>
    <row r="5" spans="1:2" ht="16.5" thickBot="1">
      <c r="A5" s="243" t="s">
        <v>99</v>
      </c>
      <c r="B5" s="244" t="s">
        <v>100</v>
      </c>
    </row>
    <row r="6" spans="1:2" ht="15.75">
      <c r="A6" s="625">
        <v>1</v>
      </c>
      <c r="B6" s="245" t="s">
        <v>101</v>
      </c>
    </row>
    <row r="7" spans="1:2" ht="16.5" thickBot="1">
      <c r="A7" s="626"/>
      <c r="B7" s="246" t="s">
        <v>102</v>
      </c>
    </row>
    <row r="8" spans="1:2" ht="15.75">
      <c r="A8" s="625">
        <v>2</v>
      </c>
      <c r="B8" s="245" t="s">
        <v>101</v>
      </c>
    </row>
    <row r="9" spans="1:2" ht="32.25" thickBot="1">
      <c r="A9" s="626"/>
      <c r="B9" s="246" t="s">
        <v>103</v>
      </c>
    </row>
    <row r="10" spans="1:2" ht="15.75">
      <c r="A10" s="625">
        <v>3</v>
      </c>
      <c r="B10" s="245" t="s">
        <v>101</v>
      </c>
    </row>
    <row r="11" spans="1:2" ht="32.25" thickBot="1">
      <c r="A11" s="626"/>
      <c r="B11" s="246" t="s">
        <v>104</v>
      </c>
    </row>
    <row r="12" spans="1:2" ht="15.75">
      <c r="A12" s="625">
        <v>4</v>
      </c>
      <c r="B12" s="245" t="s">
        <v>101</v>
      </c>
    </row>
    <row r="13" spans="1:2" ht="16.5" thickBot="1">
      <c r="A13" s="626"/>
      <c r="B13" s="246" t="s">
        <v>105</v>
      </c>
    </row>
    <row r="14" spans="1:2" ht="15.75">
      <c r="A14" s="625">
        <v>5</v>
      </c>
      <c r="B14" s="245" t="s">
        <v>106</v>
      </c>
    </row>
    <row r="15" spans="1:2" ht="16.5" thickBot="1">
      <c r="A15" s="626"/>
      <c r="B15" s="246" t="s">
        <v>107</v>
      </c>
    </row>
    <row r="16" spans="1:2" ht="15.75">
      <c r="A16" s="625">
        <v>6</v>
      </c>
      <c r="B16" s="245" t="s">
        <v>108</v>
      </c>
    </row>
    <row r="17" spans="1:2" ht="16.5" thickBot="1">
      <c r="A17" s="626"/>
      <c r="B17" s="246" t="s">
        <v>109</v>
      </c>
    </row>
    <row r="18" spans="1:2" ht="15.75">
      <c r="A18" s="625">
        <v>7</v>
      </c>
      <c r="B18" s="245" t="s">
        <v>108</v>
      </c>
    </row>
    <row r="19" spans="1:2" ht="16.5" thickBot="1">
      <c r="A19" s="626"/>
      <c r="B19" s="246" t="s">
        <v>110</v>
      </c>
    </row>
    <row r="20" spans="1:2" ht="15.75">
      <c r="A20" s="625">
        <v>8</v>
      </c>
      <c r="B20" s="245" t="s">
        <v>106</v>
      </c>
    </row>
    <row r="21" spans="1:2" ht="16.5" thickBot="1">
      <c r="A21" s="626"/>
      <c r="B21" s="246" t="s">
        <v>111</v>
      </c>
    </row>
    <row r="22" spans="1:2" ht="22.5" customHeight="1" thickBot="1">
      <c r="A22" s="247">
        <v>9</v>
      </c>
      <c r="B22" s="248" t="s">
        <v>112</v>
      </c>
    </row>
    <row r="23" ht="15.75">
      <c r="A23" s="60"/>
    </row>
    <row r="24" ht="15.75">
      <c r="A24" s="60"/>
    </row>
    <row r="25" spans="1:2" ht="53.25" customHeight="1">
      <c r="A25" s="624" t="s">
        <v>113</v>
      </c>
      <c r="B25" s="624"/>
    </row>
    <row r="26" ht="15.75">
      <c r="A26" s="60"/>
    </row>
    <row r="27" spans="1:2" ht="54" customHeight="1">
      <c r="A27" s="624" t="s">
        <v>275</v>
      </c>
      <c r="B27" s="624"/>
    </row>
    <row r="28" spans="1:2" ht="37.5" customHeight="1">
      <c r="A28" s="624" t="s">
        <v>88</v>
      </c>
      <c r="B28" s="624"/>
    </row>
    <row r="29" ht="15.75">
      <c r="A29" s="60"/>
    </row>
    <row r="30" spans="1:2" ht="50.25" customHeight="1">
      <c r="A30" s="624" t="s">
        <v>89</v>
      </c>
      <c r="B30" s="624"/>
    </row>
    <row r="31" ht="15.75">
      <c r="A31" s="60"/>
    </row>
    <row r="32" spans="1:2" ht="63.75" customHeight="1">
      <c r="A32" s="624" t="s">
        <v>114</v>
      </c>
      <c r="B32" s="624"/>
    </row>
    <row r="33" ht="15.75">
      <c r="A33" s="60"/>
    </row>
    <row r="34" spans="1:2" ht="15.75">
      <c r="A34" s="624" t="s">
        <v>115</v>
      </c>
      <c r="B34" s="624"/>
    </row>
  </sheetData>
  <sheetProtection/>
  <mergeCells count="16">
    <mergeCell ref="A28:B28"/>
    <mergeCell ref="A30:B30"/>
    <mergeCell ref="A32:B32"/>
    <mergeCell ref="A34:B34"/>
    <mergeCell ref="A18:A19"/>
    <mergeCell ref="A20:A21"/>
    <mergeCell ref="A3:B3"/>
    <mergeCell ref="A1:B1"/>
    <mergeCell ref="A25:B25"/>
    <mergeCell ref="A27:B27"/>
    <mergeCell ref="A6:A7"/>
    <mergeCell ref="A8:A9"/>
    <mergeCell ref="A10:A11"/>
    <mergeCell ref="A12:A13"/>
    <mergeCell ref="A14:A15"/>
    <mergeCell ref="A16:A17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1"/>
  <sheetViews>
    <sheetView zoomScalePageLayoutView="0" workbookViewId="0" topLeftCell="A16">
      <selection activeCell="L27" sqref="L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3" ht="128.25" thickBot="1">
      <c r="A1" s="627" t="s">
        <v>346</v>
      </c>
      <c r="B1" s="630" t="s">
        <v>347</v>
      </c>
      <c r="C1" s="630" t="s">
        <v>348</v>
      </c>
      <c r="D1" s="161" t="s">
        <v>349</v>
      </c>
      <c r="E1" s="161" t="s">
        <v>350</v>
      </c>
      <c r="F1" s="161" t="s">
        <v>351</v>
      </c>
      <c r="G1" s="633" t="s">
        <v>352</v>
      </c>
      <c r="H1" s="634"/>
      <c r="I1" s="634"/>
      <c r="J1" s="635"/>
      <c r="K1" s="145" t="s">
        <v>562</v>
      </c>
      <c r="L1" s="145" t="s">
        <v>561</v>
      </c>
      <c r="M1" s="145" t="s">
        <v>353</v>
      </c>
    </row>
    <row r="2" spans="1:13" ht="15">
      <c r="A2" s="628"/>
      <c r="B2" s="631"/>
      <c r="C2" s="631"/>
      <c r="D2" s="181"/>
      <c r="E2" s="181"/>
      <c r="F2" s="181"/>
      <c r="G2" s="182"/>
      <c r="H2" s="182"/>
      <c r="I2" s="182"/>
      <c r="J2" s="182" t="s">
        <v>358</v>
      </c>
      <c r="K2" s="627"/>
      <c r="L2" s="627"/>
      <c r="M2" s="627"/>
    </row>
    <row r="3" spans="1:13" ht="15.75" thickBot="1">
      <c r="A3" s="629"/>
      <c r="B3" s="632"/>
      <c r="C3" s="632"/>
      <c r="D3" s="104" t="s">
        <v>354</v>
      </c>
      <c r="E3" s="104" t="s">
        <v>355</v>
      </c>
      <c r="F3" s="104" t="s">
        <v>355</v>
      </c>
      <c r="G3" s="183" t="s">
        <v>149</v>
      </c>
      <c r="H3" s="183" t="s">
        <v>356</v>
      </c>
      <c r="I3" s="183" t="s">
        <v>357</v>
      </c>
      <c r="J3" s="183" t="s">
        <v>359</v>
      </c>
      <c r="K3" s="629"/>
      <c r="L3" s="629"/>
      <c r="M3" s="629"/>
    </row>
    <row r="4" spans="1:13" ht="15.75">
      <c r="A4" s="184"/>
      <c r="B4" s="638"/>
      <c r="C4" s="641">
        <v>2015</v>
      </c>
      <c r="D4" s="643">
        <v>2.60745</v>
      </c>
      <c r="E4" s="636">
        <v>1</v>
      </c>
      <c r="F4" s="636">
        <v>75</v>
      </c>
      <c r="G4" s="636"/>
      <c r="H4" s="636"/>
      <c r="I4" s="636">
        <v>0.76</v>
      </c>
      <c r="J4" s="636"/>
      <c r="K4" s="636">
        <v>0</v>
      </c>
      <c r="L4" s="636">
        <v>0</v>
      </c>
      <c r="M4" s="636">
        <v>0</v>
      </c>
    </row>
    <row r="5" spans="1:13" ht="16.5" thickBot="1">
      <c r="A5" s="184" t="s">
        <v>278</v>
      </c>
      <c r="B5" s="639"/>
      <c r="C5" s="642"/>
      <c r="D5" s="644"/>
      <c r="E5" s="637"/>
      <c r="F5" s="637"/>
      <c r="G5" s="637"/>
      <c r="H5" s="637"/>
      <c r="I5" s="637"/>
      <c r="J5" s="637"/>
      <c r="K5" s="637"/>
      <c r="L5" s="637"/>
      <c r="M5" s="637"/>
    </row>
    <row r="6" spans="1:13" ht="15.75">
      <c r="A6" s="184"/>
      <c r="B6" s="639"/>
      <c r="C6" s="641">
        <v>2016</v>
      </c>
      <c r="D6" s="636" t="s">
        <v>32</v>
      </c>
      <c r="E6" s="636">
        <v>1</v>
      </c>
      <c r="F6" s="636">
        <v>75</v>
      </c>
      <c r="G6" s="636"/>
      <c r="H6" s="636"/>
      <c r="I6" s="636">
        <v>0.76</v>
      </c>
      <c r="J6" s="636"/>
      <c r="K6" s="636">
        <v>0</v>
      </c>
      <c r="L6" s="636">
        <v>0</v>
      </c>
      <c r="M6" s="636">
        <v>0</v>
      </c>
    </row>
    <row r="7" spans="1:13" ht="15.75" thickBot="1">
      <c r="A7" s="90"/>
      <c r="B7" s="639"/>
      <c r="C7" s="642"/>
      <c r="D7" s="637"/>
      <c r="E7" s="637"/>
      <c r="F7" s="637"/>
      <c r="G7" s="637"/>
      <c r="H7" s="637"/>
      <c r="I7" s="637"/>
      <c r="J7" s="637"/>
      <c r="K7" s="637"/>
      <c r="L7" s="637"/>
      <c r="M7" s="637"/>
    </row>
    <row r="8" spans="1:13" ht="15">
      <c r="A8" s="90"/>
      <c r="B8" s="639"/>
      <c r="C8" s="641">
        <v>2017</v>
      </c>
      <c r="D8" s="636" t="s">
        <v>32</v>
      </c>
      <c r="E8" s="636">
        <v>1</v>
      </c>
      <c r="F8" s="636">
        <v>75</v>
      </c>
      <c r="G8" s="636"/>
      <c r="H8" s="636"/>
      <c r="I8" s="636">
        <v>0.76</v>
      </c>
      <c r="J8" s="636"/>
      <c r="K8" s="636">
        <v>0</v>
      </c>
      <c r="L8" s="636">
        <v>0</v>
      </c>
      <c r="M8" s="636">
        <v>0</v>
      </c>
    </row>
    <row r="9" spans="1:13" ht="15.75" thickBot="1">
      <c r="A9" s="91"/>
      <c r="B9" s="640"/>
      <c r="C9" s="642"/>
      <c r="D9" s="637"/>
      <c r="E9" s="637"/>
      <c r="F9" s="637"/>
      <c r="G9" s="637"/>
      <c r="H9" s="637"/>
      <c r="I9" s="637"/>
      <c r="J9" s="637"/>
      <c r="K9" s="637"/>
      <c r="L9" s="637"/>
      <c r="M9" s="637"/>
    </row>
    <row r="10" spans="1:13" ht="15">
      <c r="A10" s="339"/>
      <c r="B10" s="340"/>
      <c r="C10" s="641">
        <v>2018</v>
      </c>
      <c r="D10" s="636" t="s">
        <v>32</v>
      </c>
      <c r="E10" s="636">
        <v>1</v>
      </c>
      <c r="F10" s="636">
        <v>75</v>
      </c>
      <c r="G10" s="636"/>
      <c r="H10" s="636"/>
      <c r="I10" s="636">
        <v>0.76</v>
      </c>
      <c r="J10" s="636"/>
      <c r="K10" s="636">
        <v>0</v>
      </c>
      <c r="L10" s="636">
        <v>0</v>
      </c>
      <c r="M10" s="636">
        <v>0</v>
      </c>
    </row>
    <row r="11" spans="1:13" ht="15.75" thickBot="1">
      <c r="A11" s="91"/>
      <c r="B11" s="341"/>
      <c r="C11" s="642"/>
      <c r="D11" s="637"/>
      <c r="E11" s="637"/>
      <c r="F11" s="637"/>
      <c r="G11" s="637"/>
      <c r="H11" s="637"/>
      <c r="I11" s="637"/>
      <c r="J11" s="637"/>
      <c r="K11" s="637"/>
      <c r="L11" s="637"/>
      <c r="M11" s="637"/>
    </row>
    <row r="12" spans="1:13" ht="15">
      <c r="A12" s="339"/>
      <c r="B12" s="340"/>
      <c r="C12" s="641">
        <v>2019</v>
      </c>
      <c r="D12" s="636" t="s">
        <v>32</v>
      </c>
      <c r="E12" s="636">
        <v>1</v>
      </c>
      <c r="F12" s="636">
        <v>75</v>
      </c>
      <c r="G12" s="636"/>
      <c r="H12" s="636"/>
      <c r="I12" s="636">
        <v>0.76</v>
      </c>
      <c r="J12" s="636"/>
      <c r="K12" s="636">
        <v>0</v>
      </c>
      <c r="L12" s="636">
        <v>0</v>
      </c>
      <c r="M12" s="636">
        <v>0</v>
      </c>
    </row>
    <row r="13" spans="1:13" ht="15.75" thickBot="1">
      <c r="A13" s="91"/>
      <c r="B13" s="341"/>
      <c r="C13" s="642"/>
      <c r="D13" s="637"/>
      <c r="E13" s="637"/>
      <c r="F13" s="637"/>
      <c r="G13" s="637"/>
      <c r="H13" s="637"/>
      <c r="I13" s="637"/>
      <c r="J13" s="637"/>
      <c r="K13" s="637"/>
      <c r="L13" s="637"/>
      <c r="M13" s="637"/>
    </row>
  </sheetData>
  <sheetProtection/>
  <mergeCells count="63">
    <mergeCell ref="M12:M13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L8:L9"/>
    <mergeCell ref="M8:M9"/>
    <mergeCell ref="E6:E7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G8:G9"/>
    <mergeCell ref="H8:H9"/>
    <mergeCell ref="K8:K9"/>
    <mergeCell ref="G6:G7"/>
    <mergeCell ref="H6:H7"/>
    <mergeCell ref="I6:I7"/>
    <mergeCell ref="J6:J7"/>
    <mergeCell ref="K6:K7"/>
    <mergeCell ref="M2:M3"/>
    <mergeCell ref="G4:G5"/>
    <mergeCell ref="H4:H5"/>
    <mergeCell ref="I4:I5"/>
    <mergeCell ref="J4:J5"/>
    <mergeCell ref="L2:L3"/>
    <mergeCell ref="K4:K5"/>
    <mergeCell ref="L4:L5"/>
    <mergeCell ref="M4:M5"/>
    <mergeCell ref="L6:L7"/>
    <mergeCell ref="M6:M7"/>
    <mergeCell ref="B4:B9"/>
    <mergeCell ref="C4:C5"/>
    <mergeCell ref="D4:D5"/>
    <mergeCell ref="E4:E5"/>
    <mergeCell ref="F4:F5"/>
    <mergeCell ref="C6:C7"/>
    <mergeCell ref="D6:D7"/>
    <mergeCell ref="F6:F7"/>
    <mergeCell ref="C8:C9"/>
    <mergeCell ref="D8:D9"/>
    <mergeCell ref="E8:E9"/>
    <mergeCell ref="F8:F9"/>
    <mergeCell ref="I8:I9"/>
    <mergeCell ref="J8:J9"/>
    <mergeCell ref="A1:A3"/>
    <mergeCell ref="B1:B3"/>
    <mergeCell ref="C1:C3"/>
    <mergeCell ref="G1:J1"/>
    <mergeCell ref="K2:K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25" sqref="F25:G25"/>
    </sheetView>
  </sheetViews>
  <sheetFormatPr defaultColWidth="9.140625" defaultRowHeight="15"/>
  <cols>
    <col min="1" max="7" width="14.57421875" style="170" customWidth="1"/>
    <col min="8" max="8" width="16.421875" style="170" customWidth="1"/>
    <col min="9" max="9" width="15.421875" style="170" customWidth="1"/>
    <col min="10" max="10" width="16.00390625" style="170" customWidth="1"/>
    <col min="11" max="16384" width="8.8515625" style="170" customWidth="1"/>
  </cols>
  <sheetData>
    <row r="1" spans="1:10" ht="92.25" customHeight="1">
      <c r="A1" s="607" t="s">
        <v>331</v>
      </c>
      <c r="B1" s="607"/>
      <c r="C1" s="607"/>
      <c r="D1" s="607"/>
      <c r="E1" s="607"/>
      <c r="F1" s="607"/>
      <c r="G1" s="607"/>
      <c r="H1" s="607"/>
      <c r="I1" s="169"/>
      <c r="J1" s="169"/>
    </row>
    <row r="3" spans="1:8" ht="57" customHeight="1">
      <c r="A3" s="608" t="s">
        <v>332</v>
      </c>
      <c r="B3" s="645" t="s">
        <v>333</v>
      </c>
      <c r="C3" s="645"/>
      <c r="D3" s="646" t="s">
        <v>334</v>
      </c>
      <c r="E3" s="647"/>
      <c r="F3" s="645" t="s">
        <v>335</v>
      </c>
      <c r="G3" s="645"/>
      <c r="H3" s="645"/>
    </row>
    <row r="4" spans="1:8" ht="36">
      <c r="A4" s="609"/>
      <c r="B4" s="171" t="s">
        <v>336</v>
      </c>
      <c r="C4" s="171" t="s">
        <v>337</v>
      </c>
      <c r="D4" s="171" t="s">
        <v>336</v>
      </c>
      <c r="E4" s="171" t="s">
        <v>337</v>
      </c>
      <c r="F4" s="171" t="s">
        <v>338</v>
      </c>
      <c r="G4" s="171" t="s">
        <v>339</v>
      </c>
      <c r="H4" s="171" t="s">
        <v>340</v>
      </c>
    </row>
    <row r="5" spans="1:8" ht="15">
      <c r="A5" s="172">
        <v>42736</v>
      </c>
      <c r="B5" s="173" t="s">
        <v>85</v>
      </c>
      <c r="C5" s="174" t="s">
        <v>85</v>
      </c>
      <c r="D5" s="174" t="s">
        <v>85</v>
      </c>
      <c r="E5" s="174" t="s">
        <v>85</v>
      </c>
      <c r="F5" s="174" t="s">
        <v>85</v>
      </c>
      <c r="G5" s="174" t="s">
        <v>85</v>
      </c>
      <c r="H5" s="174" t="s">
        <v>85</v>
      </c>
    </row>
    <row r="6" spans="1:8" ht="15">
      <c r="A6" s="172">
        <v>42767</v>
      </c>
      <c r="B6" s="173" t="s">
        <v>85</v>
      </c>
      <c r="C6" s="173" t="s">
        <v>85</v>
      </c>
      <c r="D6" s="174" t="s">
        <v>85</v>
      </c>
      <c r="E6" s="174" t="s">
        <v>85</v>
      </c>
      <c r="F6" s="174" t="s">
        <v>85</v>
      </c>
      <c r="G6" s="174" t="s">
        <v>85</v>
      </c>
      <c r="H6" s="174" t="s">
        <v>85</v>
      </c>
    </row>
    <row r="7" spans="1:8" ht="15">
      <c r="A7" s="172">
        <v>42795</v>
      </c>
      <c r="B7" s="173" t="s">
        <v>85</v>
      </c>
      <c r="C7" s="173" t="s">
        <v>85</v>
      </c>
      <c r="D7" s="174" t="s">
        <v>85</v>
      </c>
      <c r="E7" s="174" t="s">
        <v>85</v>
      </c>
      <c r="F7" s="174" t="s">
        <v>85</v>
      </c>
      <c r="G7" s="174" t="s">
        <v>85</v>
      </c>
      <c r="H7" s="174" t="s">
        <v>85</v>
      </c>
    </row>
    <row r="8" spans="1:8" ht="15">
      <c r="A8" s="172">
        <v>42826</v>
      </c>
      <c r="B8" s="174" t="s">
        <v>85</v>
      </c>
      <c r="C8" s="174" t="s">
        <v>85</v>
      </c>
      <c r="D8" s="174" t="s">
        <v>85</v>
      </c>
      <c r="E8" s="174" t="s">
        <v>85</v>
      </c>
      <c r="F8" s="174" t="s">
        <v>85</v>
      </c>
      <c r="G8" s="174" t="s">
        <v>85</v>
      </c>
      <c r="H8" s="174" t="s">
        <v>85</v>
      </c>
    </row>
    <row r="9" spans="1:8" ht="15">
      <c r="A9" s="172">
        <v>42856</v>
      </c>
      <c r="B9" s="174" t="s">
        <v>85</v>
      </c>
      <c r="C9" s="174" t="s">
        <v>85</v>
      </c>
      <c r="D9" s="174" t="s">
        <v>85</v>
      </c>
      <c r="E9" s="174" t="s">
        <v>85</v>
      </c>
      <c r="F9" s="174" t="s">
        <v>85</v>
      </c>
      <c r="G9" s="174" t="s">
        <v>85</v>
      </c>
      <c r="H9" s="174" t="s">
        <v>85</v>
      </c>
    </row>
    <row r="10" spans="1:8" ht="15">
      <c r="A10" s="172">
        <v>42887</v>
      </c>
      <c r="B10" s="174" t="s">
        <v>85</v>
      </c>
      <c r="C10" s="174" t="s">
        <v>85</v>
      </c>
      <c r="D10" s="174" t="s">
        <v>85</v>
      </c>
      <c r="E10" s="174" t="s">
        <v>85</v>
      </c>
      <c r="F10" s="174" t="s">
        <v>85</v>
      </c>
      <c r="G10" s="174" t="s">
        <v>85</v>
      </c>
      <c r="H10" s="174" t="s">
        <v>85</v>
      </c>
    </row>
    <row r="11" spans="1:8" ht="15">
      <c r="A11" s="172">
        <v>42917</v>
      </c>
      <c r="B11" s="174" t="s">
        <v>85</v>
      </c>
      <c r="C11" s="174" t="s">
        <v>85</v>
      </c>
      <c r="D11" s="174" t="s">
        <v>85</v>
      </c>
      <c r="E11" s="174" t="s">
        <v>85</v>
      </c>
      <c r="F11" s="174" t="s">
        <v>85</v>
      </c>
      <c r="G11" s="174" t="s">
        <v>85</v>
      </c>
      <c r="H11" s="174" t="s">
        <v>85</v>
      </c>
    </row>
    <row r="12" spans="1:8" ht="15">
      <c r="A12" s="172">
        <v>42948</v>
      </c>
      <c r="B12" s="174" t="s">
        <v>85</v>
      </c>
      <c r="C12" s="174" t="s">
        <v>85</v>
      </c>
      <c r="D12" s="174" t="s">
        <v>85</v>
      </c>
      <c r="E12" s="174" t="s">
        <v>85</v>
      </c>
      <c r="F12" s="174" t="s">
        <v>85</v>
      </c>
      <c r="G12" s="174" t="s">
        <v>85</v>
      </c>
      <c r="H12" s="174" t="s">
        <v>85</v>
      </c>
    </row>
    <row r="13" spans="1:8" ht="15">
      <c r="A13" s="172">
        <v>42979</v>
      </c>
      <c r="B13" s="174" t="s">
        <v>85</v>
      </c>
      <c r="C13" s="174" t="s">
        <v>85</v>
      </c>
      <c r="D13" s="174" t="s">
        <v>85</v>
      </c>
      <c r="E13" s="174" t="s">
        <v>85</v>
      </c>
      <c r="F13" s="174" t="s">
        <v>85</v>
      </c>
      <c r="G13" s="174" t="s">
        <v>85</v>
      </c>
      <c r="H13" s="174" t="s">
        <v>85</v>
      </c>
    </row>
    <row r="14" spans="1:8" ht="15">
      <c r="A14" s="172">
        <v>43009</v>
      </c>
      <c r="B14" s="175">
        <v>2</v>
      </c>
      <c r="C14" s="175">
        <f>E14</f>
        <v>1110</v>
      </c>
      <c r="D14" s="175">
        <v>2</v>
      </c>
      <c r="E14" s="176">
        <v>1110</v>
      </c>
      <c r="F14" s="174" t="s">
        <v>85</v>
      </c>
      <c r="G14" s="174" t="s">
        <v>85</v>
      </c>
      <c r="H14" s="174" t="s">
        <v>85</v>
      </c>
    </row>
    <row r="15" spans="1:8" ht="15">
      <c r="A15" s="172">
        <v>43040</v>
      </c>
      <c r="B15" s="175">
        <v>6</v>
      </c>
      <c r="C15" s="175">
        <f>E15</f>
        <v>184.15</v>
      </c>
      <c r="D15" s="175">
        <v>6</v>
      </c>
      <c r="E15" s="176">
        <v>184.15</v>
      </c>
      <c r="F15" s="174" t="s">
        <v>85</v>
      </c>
      <c r="G15" s="174" t="s">
        <v>85</v>
      </c>
      <c r="H15" s="174" t="s">
        <v>85</v>
      </c>
    </row>
    <row r="16" spans="1:8" ht="15">
      <c r="A16" s="172">
        <v>43070</v>
      </c>
      <c r="B16" s="175">
        <v>1</v>
      </c>
      <c r="C16" s="175">
        <v>40</v>
      </c>
      <c r="D16" s="175">
        <v>1</v>
      </c>
      <c r="E16" s="176">
        <v>40</v>
      </c>
      <c r="F16" s="174" t="s">
        <v>85</v>
      </c>
      <c r="G16" s="174" t="s">
        <v>85</v>
      </c>
      <c r="H16" s="174" t="s">
        <v>85</v>
      </c>
    </row>
    <row r="17" spans="1:8" ht="15">
      <c r="A17" s="172" t="s">
        <v>341</v>
      </c>
      <c r="B17" s="176">
        <f aca="true" t="shared" si="0" ref="B17:H17">SUM(B5:B16)</f>
        <v>9</v>
      </c>
      <c r="C17" s="176">
        <f t="shared" si="0"/>
        <v>1334.15</v>
      </c>
      <c r="D17" s="176">
        <f t="shared" si="0"/>
        <v>9</v>
      </c>
      <c r="E17" s="176">
        <f t="shared" si="0"/>
        <v>1334.15</v>
      </c>
      <c r="F17" s="176">
        <f t="shared" si="0"/>
        <v>0</v>
      </c>
      <c r="G17" s="176">
        <f t="shared" si="0"/>
        <v>0</v>
      </c>
      <c r="H17" s="176">
        <f t="shared" si="0"/>
        <v>0</v>
      </c>
    </row>
  </sheetData>
  <sheetProtection/>
  <mergeCells count="5">
    <mergeCell ref="A1:H1"/>
    <mergeCell ref="A3:A4"/>
    <mergeCell ref="B3:C3"/>
    <mergeCell ref="D3:E3"/>
    <mergeCell ref="F3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3" width="41.7109375" style="45" customWidth="1"/>
  </cols>
  <sheetData>
    <row r="2" spans="1:3" ht="62.25" customHeight="1">
      <c r="A2" s="650" t="s">
        <v>66</v>
      </c>
      <c r="B2" s="650"/>
      <c r="C2" s="650"/>
    </row>
    <row r="3" spans="1:3" ht="54.75" customHeight="1">
      <c r="A3" s="650"/>
      <c r="B3" s="650"/>
      <c r="C3" s="650"/>
    </row>
    <row r="4" spans="1:3" ht="54.75" customHeight="1">
      <c r="A4" s="656" t="s">
        <v>61</v>
      </c>
      <c r="B4" s="656"/>
      <c r="C4" s="51"/>
    </row>
    <row r="5" spans="1:3" ht="15">
      <c r="A5" s="657" t="s">
        <v>55</v>
      </c>
      <c r="B5" s="657"/>
      <c r="C5"/>
    </row>
    <row r="6" spans="1:3" ht="15.75" thickBot="1">
      <c r="A6" s="2"/>
      <c r="B6" s="2"/>
      <c r="C6"/>
    </row>
    <row r="7" spans="1:8" ht="51" customHeight="1" thickBot="1">
      <c r="A7" s="651" t="s">
        <v>56</v>
      </c>
      <c r="B7" s="40" t="s">
        <v>67</v>
      </c>
      <c r="C7" s="40" t="s">
        <v>68</v>
      </c>
      <c r="D7" s="653" t="s">
        <v>70</v>
      </c>
      <c r="E7" s="654"/>
      <c r="F7" s="654"/>
      <c r="G7" s="654"/>
      <c r="H7" s="655"/>
    </row>
    <row r="8" spans="1:8" ht="17.25" thickBot="1">
      <c r="A8" s="652"/>
      <c r="B8" s="52"/>
      <c r="C8" s="52" t="s">
        <v>69</v>
      </c>
      <c r="D8" s="53"/>
      <c r="E8" s="53"/>
      <c r="F8" s="53"/>
      <c r="G8" s="53"/>
      <c r="H8" s="43"/>
    </row>
    <row r="9" spans="1:8" ht="33">
      <c r="A9" s="41" t="s">
        <v>71</v>
      </c>
      <c r="B9" s="648"/>
      <c r="C9" s="648"/>
      <c r="D9" s="648"/>
      <c r="E9" s="648"/>
      <c r="F9" s="648"/>
      <c r="G9" s="648"/>
      <c r="H9" s="648"/>
    </row>
    <row r="10" spans="1:8" ht="17.25" thickBot="1">
      <c r="A10" s="42" t="s">
        <v>72</v>
      </c>
      <c r="B10" s="649"/>
      <c r="C10" s="649"/>
      <c r="D10" s="649"/>
      <c r="E10" s="649"/>
      <c r="F10" s="649"/>
      <c r="G10" s="649"/>
      <c r="H10" s="649"/>
    </row>
    <row r="11" spans="1:8" ht="49.5">
      <c r="A11" s="41" t="s">
        <v>73</v>
      </c>
      <c r="B11" s="648"/>
      <c r="C11" s="648"/>
      <c r="D11" s="648"/>
      <c r="E11" s="648"/>
      <c r="F11" s="648"/>
      <c r="G11" s="648"/>
      <c r="H11" s="648"/>
    </row>
    <row r="12" spans="1:8" ht="17.25" thickBot="1">
      <c r="A12" s="44" t="s">
        <v>58</v>
      </c>
      <c r="B12" s="649"/>
      <c r="C12" s="649"/>
      <c r="D12" s="649"/>
      <c r="E12" s="649"/>
      <c r="F12" s="649"/>
      <c r="G12" s="649"/>
      <c r="H12" s="649"/>
    </row>
    <row r="13" spans="1:3" ht="16.5">
      <c r="A13" s="39"/>
      <c r="B13"/>
      <c r="C13"/>
    </row>
    <row r="14" spans="1:3" ht="16.5">
      <c r="A14" s="38" t="s">
        <v>59</v>
      </c>
      <c r="B14"/>
      <c r="C14"/>
    </row>
    <row r="15" spans="1:3" ht="16.5">
      <c r="A15" s="38" t="s">
        <v>60</v>
      </c>
      <c r="B15"/>
      <c r="C15"/>
    </row>
  </sheetData>
  <sheetProtection/>
  <mergeCells count="20">
    <mergeCell ref="A2:C2"/>
    <mergeCell ref="A3:C3"/>
    <mergeCell ref="A7:A8"/>
    <mergeCell ref="D7:H7"/>
    <mergeCell ref="B9:B10"/>
    <mergeCell ref="C9:C10"/>
    <mergeCell ref="D9:D10"/>
    <mergeCell ref="E9:E10"/>
    <mergeCell ref="F9:F10"/>
    <mergeCell ref="A4:B4"/>
    <mergeCell ref="A5:B5"/>
    <mergeCell ref="G9:G10"/>
    <mergeCell ref="H9:H10"/>
    <mergeCell ref="G11:G12"/>
    <mergeCell ref="H11:H12"/>
    <mergeCell ref="B11:B12"/>
    <mergeCell ref="C11:C12"/>
    <mergeCell ref="D11:D12"/>
    <mergeCell ref="E11:E12"/>
    <mergeCell ref="F11:F12"/>
  </mergeCells>
  <hyperlinks>
    <hyperlink ref="B7" r:id="rId1" display="sub_1822"/>
  </hyperlinks>
  <printOptions/>
  <pageMargins left="0.7" right="0.7" top="0.75" bottom="0.75" header="0.3" footer="0.3"/>
  <pageSetup orientation="portrait" paperSize="9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164"/>
  <sheetViews>
    <sheetView zoomScale="70" zoomScaleNormal="70" zoomScalePageLayoutView="0" workbookViewId="0" topLeftCell="A130">
      <selection activeCell="A89" sqref="A89:R89"/>
    </sheetView>
  </sheetViews>
  <sheetFormatPr defaultColWidth="9.140625" defaultRowHeight="15"/>
  <cols>
    <col min="1" max="1" width="36.421875" style="45" customWidth="1"/>
    <col min="2" max="2" width="55.28125" style="45" customWidth="1"/>
    <col min="3" max="3" width="15.7109375" style="45" customWidth="1"/>
    <col min="4" max="4" width="21.7109375" style="45" customWidth="1"/>
    <col min="5" max="5" width="15.7109375" style="45" customWidth="1"/>
    <col min="6" max="12" width="9.140625" style="45" customWidth="1"/>
    <col min="13" max="13" width="11.28125" style="45" customWidth="1"/>
    <col min="14" max="18" width="9.140625" style="45" customWidth="1"/>
    <col min="19" max="19" width="34.28125" style="45" customWidth="1"/>
    <col min="20" max="20" width="22.140625" style="0" customWidth="1"/>
  </cols>
  <sheetData>
    <row r="1" spans="1:10" ht="18.75">
      <c r="A1" s="658" t="s">
        <v>124</v>
      </c>
      <c r="B1" s="658"/>
      <c r="C1" s="658"/>
      <c r="D1" s="658"/>
      <c r="E1" s="658"/>
      <c r="F1" s="658"/>
      <c r="G1" s="658"/>
      <c r="H1" s="658"/>
      <c r="I1" s="658"/>
      <c r="J1" s="658"/>
    </row>
    <row r="2" ht="18.75">
      <c r="A2" s="78"/>
    </row>
    <row r="3" spans="1:10" ht="39" customHeight="1">
      <c r="A3" s="659" t="s">
        <v>125</v>
      </c>
      <c r="B3" s="659"/>
      <c r="C3" s="659"/>
      <c r="D3" s="659"/>
      <c r="E3" s="659"/>
      <c r="F3" s="659"/>
      <c r="G3" s="659"/>
      <c r="H3" s="659"/>
      <c r="I3" s="659"/>
      <c r="J3" s="659"/>
    </row>
    <row r="4" ht="19.5" thickBot="1">
      <c r="A4" s="78"/>
    </row>
    <row r="5" spans="1:5" ht="37.5" customHeight="1" thickBot="1">
      <c r="A5" s="660" t="s">
        <v>126</v>
      </c>
      <c r="B5" s="660" t="s">
        <v>56</v>
      </c>
      <c r="C5" s="662" t="s">
        <v>127</v>
      </c>
      <c r="D5" s="663"/>
      <c r="E5" s="664"/>
    </row>
    <row r="6" spans="1:5" ht="57" thickBot="1">
      <c r="A6" s="661"/>
      <c r="B6" s="661"/>
      <c r="C6" s="79" t="s">
        <v>128</v>
      </c>
      <c r="D6" s="112" t="s">
        <v>129</v>
      </c>
      <c r="E6" s="112" t="s">
        <v>130</v>
      </c>
    </row>
    <row r="7" spans="1:5" ht="19.5" thickBot="1">
      <c r="A7" s="111">
        <v>1</v>
      </c>
      <c r="B7" s="79">
        <v>2</v>
      </c>
      <c r="C7" s="79">
        <v>3</v>
      </c>
      <c r="D7" s="79">
        <v>4</v>
      </c>
      <c r="E7" s="79">
        <v>5</v>
      </c>
    </row>
    <row r="8" spans="1:5" ht="81.75" customHeight="1">
      <c r="A8" s="110">
        <v>1</v>
      </c>
      <c r="B8" s="113" t="s">
        <v>131</v>
      </c>
      <c r="C8" s="113"/>
      <c r="D8" s="113"/>
      <c r="E8" s="113"/>
    </row>
    <row r="9" spans="1:5" ht="19.5" thickBot="1">
      <c r="A9" s="80">
        <v>42736</v>
      </c>
      <c r="B9" s="81" t="s">
        <v>132</v>
      </c>
      <c r="C9" s="82"/>
      <c r="D9" s="82"/>
      <c r="E9" s="82"/>
    </row>
    <row r="10" spans="1:5" ht="19.5" thickBot="1">
      <c r="A10" s="80">
        <v>42767</v>
      </c>
      <c r="B10" s="81" t="s">
        <v>133</v>
      </c>
      <c r="C10" s="82"/>
      <c r="D10" s="82"/>
      <c r="E10" s="82"/>
    </row>
    <row r="11" spans="1:5" ht="19.5" thickBot="1">
      <c r="A11" s="80">
        <v>42795</v>
      </c>
      <c r="B11" s="81" t="s">
        <v>134</v>
      </c>
      <c r="C11" s="82"/>
      <c r="D11" s="82"/>
      <c r="E11" s="82"/>
    </row>
    <row r="12" spans="1:5" ht="19.5" thickBot="1">
      <c r="A12" s="80">
        <v>42826</v>
      </c>
      <c r="B12" s="81" t="s">
        <v>135</v>
      </c>
      <c r="C12" s="82"/>
      <c r="D12" s="82"/>
      <c r="E12" s="82"/>
    </row>
    <row r="13" spans="1:5" ht="63.75" customHeight="1">
      <c r="A13" s="110">
        <v>2</v>
      </c>
      <c r="B13" s="113" t="s">
        <v>136</v>
      </c>
      <c r="C13" s="113"/>
      <c r="D13" s="113"/>
      <c r="E13" s="113"/>
    </row>
    <row r="14" spans="1:5" ht="19.5" thickBot="1">
      <c r="A14" s="80">
        <v>42737</v>
      </c>
      <c r="B14" s="81" t="s">
        <v>132</v>
      </c>
      <c r="C14" s="82"/>
      <c r="D14" s="82"/>
      <c r="E14" s="82"/>
    </row>
    <row r="15" spans="1:5" ht="19.5" thickBot="1">
      <c r="A15" s="80">
        <v>42768</v>
      </c>
      <c r="B15" s="81" t="s">
        <v>133</v>
      </c>
      <c r="C15" s="82"/>
      <c r="D15" s="82"/>
      <c r="E15" s="82"/>
    </row>
    <row r="16" spans="1:5" ht="19.5" thickBot="1">
      <c r="A16" s="80">
        <v>42796</v>
      </c>
      <c r="B16" s="81" t="s">
        <v>134</v>
      </c>
      <c r="C16" s="82"/>
      <c r="D16" s="82"/>
      <c r="E16" s="82"/>
    </row>
    <row r="17" spans="1:5" ht="19.5" thickBot="1">
      <c r="A17" s="80">
        <v>42827</v>
      </c>
      <c r="B17" s="81" t="s">
        <v>135</v>
      </c>
      <c r="C17" s="82"/>
      <c r="D17" s="82"/>
      <c r="E17" s="82"/>
    </row>
    <row r="18" spans="1:5" ht="159.75" customHeight="1">
      <c r="A18" s="660">
        <v>3</v>
      </c>
      <c r="B18" s="665" t="s">
        <v>137</v>
      </c>
      <c r="C18" s="665"/>
      <c r="D18" s="665"/>
      <c r="E18" s="665"/>
    </row>
    <row r="19" spans="1:5" ht="15.75" thickBot="1">
      <c r="A19" s="661"/>
      <c r="B19" s="666"/>
      <c r="C19" s="666"/>
      <c r="D19" s="666"/>
      <c r="E19" s="666"/>
    </row>
    <row r="20" spans="1:5" ht="19.5" thickBot="1">
      <c r="A20" s="80">
        <v>42738</v>
      </c>
      <c r="B20" s="81" t="s">
        <v>132</v>
      </c>
      <c r="C20" s="82"/>
      <c r="D20" s="82"/>
      <c r="E20" s="82"/>
    </row>
    <row r="21" spans="1:5" ht="19.5" thickBot="1">
      <c r="A21" s="80">
        <v>42769</v>
      </c>
      <c r="B21" s="81" t="s">
        <v>133</v>
      </c>
      <c r="C21" s="82"/>
      <c r="D21" s="82"/>
      <c r="E21" s="82"/>
    </row>
    <row r="22" spans="1:5" ht="19.5" thickBot="1">
      <c r="A22" s="80">
        <v>42797</v>
      </c>
      <c r="B22" s="81" t="s">
        <v>134</v>
      </c>
      <c r="C22" s="82"/>
      <c r="D22" s="82"/>
      <c r="E22" s="82"/>
    </row>
    <row r="23" spans="1:5" ht="19.5" thickBot="1">
      <c r="A23" s="80">
        <v>42828</v>
      </c>
      <c r="B23" s="81" t="s">
        <v>135</v>
      </c>
      <c r="C23" s="82"/>
      <c r="D23" s="82"/>
      <c r="E23" s="82"/>
    </row>
    <row r="24" spans="1:5" ht="409.5" customHeight="1">
      <c r="A24" s="660">
        <v>4</v>
      </c>
      <c r="B24" s="665" t="s">
        <v>138</v>
      </c>
      <c r="C24" s="665"/>
      <c r="D24" s="665"/>
      <c r="E24" s="665"/>
    </row>
    <row r="25" spans="1:5" ht="15.75" thickBot="1">
      <c r="A25" s="661"/>
      <c r="B25" s="666"/>
      <c r="C25" s="666"/>
      <c r="D25" s="666"/>
      <c r="E25" s="666"/>
    </row>
    <row r="26" spans="1:5" ht="19.5" thickBot="1">
      <c r="A26" s="80">
        <v>42739</v>
      </c>
      <c r="B26" s="81" t="s">
        <v>132</v>
      </c>
      <c r="C26" s="82"/>
      <c r="D26" s="82"/>
      <c r="E26" s="82"/>
    </row>
    <row r="27" spans="1:5" ht="19.5" thickBot="1">
      <c r="A27" s="80">
        <v>42770</v>
      </c>
      <c r="B27" s="81" t="s">
        <v>133</v>
      </c>
      <c r="C27" s="82"/>
      <c r="D27" s="82"/>
      <c r="E27" s="82"/>
    </row>
    <row r="28" spans="1:5" ht="19.5" thickBot="1">
      <c r="A28" s="80">
        <v>42798</v>
      </c>
      <c r="B28" s="81" t="s">
        <v>134</v>
      </c>
      <c r="C28" s="82"/>
      <c r="D28" s="82"/>
      <c r="E28" s="82"/>
    </row>
    <row r="29" spans="1:5" ht="19.5" thickBot="1">
      <c r="A29" s="80">
        <v>42829</v>
      </c>
      <c r="B29" s="81" t="s">
        <v>135</v>
      </c>
      <c r="C29" s="82"/>
      <c r="D29" s="82"/>
      <c r="E29" s="82"/>
    </row>
    <row r="30" spans="1:5" ht="75.75" thickBot="1">
      <c r="A30" s="111">
        <v>5</v>
      </c>
      <c r="B30" s="82" t="s">
        <v>139</v>
      </c>
      <c r="C30" s="82"/>
      <c r="D30" s="82"/>
      <c r="E30" s="82"/>
    </row>
    <row r="31" spans="1:5" ht="94.5" thickBot="1">
      <c r="A31" s="80">
        <v>42740</v>
      </c>
      <c r="B31" s="82" t="s">
        <v>140</v>
      </c>
      <c r="C31" s="82"/>
      <c r="D31" s="82"/>
      <c r="E31" s="82"/>
    </row>
    <row r="32" ht="18.75">
      <c r="A32" s="78"/>
    </row>
    <row r="33" spans="1:5" ht="51.75" customHeight="1" thickBot="1">
      <c r="A33" s="659" t="s">
        <v>141</v>
      </c>
      <c r="B33" s="659"/>
      <c r="C33" s="659"/>
      <c r="D33" s="659"/>
      <c r="E33" s="659"/>
    </row>
    <row r="34" spans="1:20" s="45" customFormat="1" ht="409.5" customHeight="1" thickBot="1">
      <c r="A34" s="667" t="s">
        <v>126</v>
      </c>
      <c r="B34" s="667" t="s">
        <v>142</v>
      </c>
      <c r="C34" s="671" t="s">
        <v>143</v>
      </c>
      <c r="D34" s="672"/>
      <c r="E34" s="672"/>
      <c r="F34" s="673"/>
      <c r="G34" s="671" t="s">
        <v>144</v>
      </c>
      <c r="H34" s="672"/>
      <c r="I34" s="672"/>
      <c r="J34" s="673"/>
      <c r="K34" s="671" t="s">
        <v>145</v>
      </c>
      <c r="L34" s="672"/>
      <c r="M34" s="672"/>
      <c r="N34" s="673"/>
      <c r="O34" s="671" t="s">
        <v>146</v>
      </c>
      <c r="P34" s="672"/>
      <c r="Q34" s="672"/>
      <c r="R34" s="673"/>
      <c r="S34" s="667" t="s">
        <v>147</v>
      </c>
      <c r="T34" s="667" t="s">
        <v>148</v>
      </c>
    </row>
    <row r="35" spans="1:20" s="45" customFormat="1" ht="19.5" thickBot="1">
      <c r="A35" s="668"/>
      <c r="B35" s="668"/>
      <c r="C35" s="84" t="s">
        <v>149</v>
      </c>
      <c r="D35" s="85" t="s">
        <v>150</v>
      </c>
      <c r="E35" s="85" t="s">
        <v>151</v>
      </c>
      <c r="F35" s="85" t="s">
        <v>152</v>
      </c>
      <c r="G35" s="84" t="s">
        <v>149</v>
      </c>
      <c r="H35" s="84" t="s">
        <v>150</v>
      </c>
      <c r="I35" s="84" t="s">
        <v>153</v>
      </c>
      <c r="J35" s="84" t="s">
        <v>152</v>
      </c>
      <c r="K35" s="84" t="s">
        <v>149</v>
      </c>
      <c r="L35" s="84" t="s">
        <v>154</v>
      </c>
      <c r="M35" s="84" t="s">
        <v>153</v>
      </c>
      <c r="N35" s="84" t="s">
        <v>152</v>
      </c>
      <c r="O35" s="84" t="s">
        <v>149</v>
      </c>
      <c r="P35" s="84" t="s">
        <v>150</v>
      </c>
      <c r="Q35" s="84" t="s">
        <v>153</v>
      </c>
      <c r="R35" s="84" t="s">
        <v>152</v>
      </c>
      <c r="S35" s="668"/>
      <c r="T35" s="668"/>
    </row>
    <row r="36" spans="1:20" s="45" customFormat="1" ht="19.5" thickBot="1">
      <c r="A36" s="111">
        <v>1</v>
      </c>
      <c r="B36" s="79">
        <v>2</v>
      </c>
      <c r="C36" s="79">
        <v>3</v>
      </c>
      <c r="D36" s="79">
        <v>4</v>
      </c>
      <c r="E36" s="79">
        <v>5</v>
      </c>
      <c r="F36" s="79">
        <v>6</v>
      </c>
      <c r="G36" s="79">
        <v>7</v>
      </c>
      <c r="H36" s="79">
        <v>8</v>
      </c>
      <c r="I36" s="79">
        <v>9</v>
      </c>
      <c r="J36" s="79">
        <v>10</v>
      </c>
      <c r="K36" s="79">
        <v>11</v>
      </c>
      <c r="L36" s="79">
        <v>12</v>
      </c>
      <c r="M36" s="79">
        <v>13</v>
      </c>
      <c r="N36" s="79">
        <v>14</v>
      </c>
      <c r="O36" s="79">
        <v>15</v>
      </c>
      <c r="P36" s="79">
        <v>16</v>
      </c>
      <c r="Q36" s="79">
        <v>17</v>
      </c>
      <c r="R36" s="79">
        <v>18</v>
      </c>
      <c r="S36" s="79">
        <v>19</v>
      </c>
      <c r="T36" s="79">
        <v>20</v>
      </c>
    </row>
    <row r="37" spans="1:20" s="45" customFormat="1" ht="19.5" thickBot="1">
      <c r="A37" s="111">
        <v>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s="45" customFormat="1" ht="19.5" thickBot="1">
      <c r="A38" s="111">
        <v>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 s="45" customFormat="1" ht="19.5" thickBot="1">
      <c r="A39" s="111" t="s">
        <v>155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0" s="45" customFormat="1" ht="19.5" thickBot="1">
      <c r="A40" s="11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</row>
    <row r="41" spans="1:20" s="45" customFormat="1" ht="18.75">
      <c r="A41" s="660" t="s">
        <v>156</v>
      </c>
      <c r="B41" s="83" t="s">
        <v>157</v>
      </c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</row>
    <row r="42" spans="1:20" s="45" customFormat="1" ht="18.75">
      <c r="A42" s="669"/>
      <c r="B42" s="83" t="s">
        <v>158</v>
      </c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70"/>
      <c r="O42" s="670"/>
      <c r="P42" s="670"/>
      <c r="Q42" s="670"/>
      <c r="R42" s="670"/>
      <c r="S42" s="670"/>
      <c r="T42" s="670"/>
    </row>
    <row r="43" spans="1:20" s="45" customFormat="1" ht="19.5" thickBot="1">
      <c r="A43" s="661"/>
      <c r="B43" s="82" t="s">
        <v>159</v>
      </c>
      <c r="C43" s="666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</row>
    <row r="45" spans="1:19" ht="39" customHeight="1">
      <c r="A45" s="674" t="s">
        <v>161</v>
      </c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/>
    </row>
    <row r="46" spans="1:19" ht="51.75" customHeight="1">
      <c r="A46" s="675" t="s">
        <v>160</v>
      </c>
      <c r="B46" s="675"/>
      <c r="C46" s="675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/>
    </row>
    <row r="47" spans="18:19" ht="15.75" thickBot="1">
      <c r="R47"/>
      <c r="S47"/>
    </row>
    <row r="48" spans="1:19" ht="15.75" thickBot="1">
      <c r="A48" s="676" t="s">
        <v>126</v>
      </c>
      <c r="B48" s="676" t="s">
        <v>56</v>
      </c>
      <c r="C48" s="679" t="s">
        <v>162</v>
      </c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1"/>
      <c r="R48" s="638" t="s">
        <v>163</v>
      </c>
      <c r="S48"/>
    </row>
    <row r="49" spans="1:19" ht="30" customHeight="1" thickBot="1">
      <c r="A49" s="677"/>
      <c r="B49" s="677"/>
      <c r="C49" s="679" t="s">
        <v>164</v>
      </c>
      <c r="D49" s="680"/>
      <c r="E49" s="681"/>
      <c r="F49" s="679" t="s">
        <v>165</v>
      </c>
      <c r="G49" s="680"/>
      <c r="H49" s="681"/>
      <c r="I49" s="679" t="s">
        <v>166</v>
      </c>
      <c r="J49" s="680"/>
      <c r="K49" s="681"/>
      <c r="L49" s="679" t="s">
        <v>167</v>
      </c>
      <c r="M49" s="680"/>
      <c r="N49" s="681"/>
      <c r="O49" s="679" t="s">
        <v>168</v>
      </c>
      <c r="P49" s="680"/>
      <c r="Q49" s="681"/>
      <c r="R49" s="640"/>
      <c r="S49"/>
    </row>
    <row r="50" spans="1:19" ht="59.25" customHeight="1">
      <c r="A50" s="677"/>
      <c r="B50" s="677"/>
      <c r="C50" s="676" t="s">
        <v>128</v>
      </c>
      <c r="D50" s="92" t="s">
        <v>126</v>
      </c>
      <c r="E50" s="676" t="s">
        <v>170</v>
      </c>
      <c r="F50" s="676" t="s">
        <v>128</v>
      </c>
      <c r="G50" s="93" t="s">
        <v>126</v>
      </c>
      <c r="H50" s="676" t="s">
        <v>170</v>
      </c>
      <c r="I50" s="676" t="s">
        <v>128</v>
      </c>
      <c r="J50" s="93" t="s">
        <v>126</v>
      </c>
      <c r="K50" s="676" t="s">
        <v>170</v>
      </c>
      <c r="L50" s="676" t="s">
        <v>128</v>
      </c>
      <c r="M50" s="93" t="s">
        <v>126</v>
      </c>
      <c r="N50" s="676" t="s">
        <v>170</v>
      </c>
      <c r="O50" s="676" t="s">
        <v>128</v>
      </c>
      <c r="P50" s="93" t="s">
        <v>126</v>
      </c>
      <c r="Q50" s="676" t="s">
        <v>170</v>
      </c>
      <c r="R50" s="682"/>
      <c r="S50"/>
    </row>
    <row r="51" spans="1:19" ht="30.75" thickBot="1">
      <c r="A51" s="678"/>
      <c r="B51" s="678"/>
      <c r="C51" s="678"/>
      <c r="D51" s="94" t="s">
        <v>169</v>
      </c>
      <c r="E51" s="678"/>
      <c r="F51" s="678"/>
      <c r="G51" s="94" t="s">
        <v>169</v>
      </c>
      <c r="H51" s="678"/>
      <c r="I51" s="678"/>
      <c r="J51" s="94" t="s">
        <v>169</v>
      </c>
      <c r="K51" s="678"/>
      <c r="L51" s="678"/>
      <c r="M51" s="94" t="s">
        <v>169</v>
      </c>
      <c r="N51" s="678"/>
      <c r="O51" s="678"/>
      <c r="P51" s="94" t="s">
        <v>169</v>
      </c>
      <c r="Q51" s="678"/>
      <c r="R51" s="683"/>
      <c r="S51"/>
    </row>
    <row r="52" spans="1:19" ht="15.75" thickBot="1">
      <c r="A52" s="115">
        <v>1</v>
      </c>
      <c r="B52" s="94">
        <v>2</v>
      </c>
      <c r="C52" s="94">
        <v>3</v>
      </c>
      <c r="D52" s="94">
        <v>4</v>
      </c>
      <c r="E52" s="94">
        <v>5</v>
      </c>
      <c r="F52" s="94">
        <v>6</v>
      </c>
      <c r="G52" s="94">
        <v>7</v>
      </c>
      <c r="H52" s="94">
        <v>8</v>
      </c>
      <c r="I52" s="94">
        <v>9</v>
      </c>
      <c r="J52" s="94">
        <v>10</v>
      </c>
      <c r="K52" s="94">
        <v>11</v>
      </c>
      <c r="L52" s="94">
        <v>12</v>
      </c>
      <c r="M52" s="94">
        <v>13</v>
      </c>
      <c r="N52" s="94">
        <v>14</v>
      </c>
      <c r="O52" s="94">
        <v>15</v>
      </c>
      <c r="P52" s="94">
        <v>16</v>
      </c>
      <c r="Q52" s="94">
        <v>17</v>
      </c>
      <c r="R52" s="86">
        <v>18</v>
      </c>
      <c r="S52"/>
    </row>
    <row r="53" spans="1:19" ht="30.75" thickBot="1">
      <c r="A53" s="115">
        <v>1</v>
      </c>
      <c r="B53" s="95" t="s">
        <v>171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87"/>
      <c r="S53"/>
    </row>
    <row r="54" spans="1:19" ht="60.75" thickBot="1">
      <c r="A54" s="115">
        <v>2</v>
      </c>
      <c r="B54" s="95" t="s">
        <v>172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87"/>
      <c r="S54"/>
    </row>
    <row r="55" spans="1:19" ht="90.75" thickBot="1">
      <c r="A55" s="115">
        <v>3</v>
      </c>
      <c r="B55" s="95" t="s">
        <v>173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87"/>
      <c r="S55"/>
    </row>
    <row r="56" spans="1:19" ht="15.75" thickBot="1">
      <c r="A56" s="96">
        <v>42738</v>
      </c>
      <c r="B56" s="95" t="s">
        <v>174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87"/>
      <c r="S56"/>
    </row>
    <row r="57" spans="1:19" ht="15.75" thickBot="1">
      <c r="A57" s="96">
        <v>42769</v>
      </c>
      <c r="B57" s="95" t="s">
        <v>175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87"/>
      <c r="S57"/>
    </row>
    <row r="58" spans="1:19" ht="45.75" thickBot="1">
      <c r="A58" s="115">
        <v>4</v>
      </c>
      <c r="B58" s="95" t="s">
        <v>176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87"/>
      <c r="S58"/>
    </row>
    <row r="59" spans="1:19" ht="45.75" thickBot="1">
      <c r="A59" s="115">
        <v>5</v>
      </c>
      <c r="B59" s="95" t="s">
        <v>177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87"/>
      <c r="S59"/>
    </row>
    <row r="60" spans="1:19" ht="45.75" thickBot="1">
      <c r="A60" s="115">
        <v>6</v>
      </c>
      <c r="B60" s="95" t="s">
        <v>178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87"/>
      <c r="S60"/>
    </row>
    <row r="61" spans="1:19" ht="75.75" thickBot="1">
      <c r="A61" s="115">
        <v>7</v>
      </c>
      <c r="B61" s="95" t="s">
        <v>179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87"/>
      <c r="S61"/>
    </row>
    <row r="62" spans="1:19" ht="15.75" thickBot="1">
      <c r="A62" s="96">
        <v>42742</v>
      </c>
      <c r="B62" s="95" t="s">
        <v>174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87"/>
      <c r="S62"/>
    </row>
    <row r="63" spans="1:19" ht="15.75" thickBot="1">
      <c r="A63" s="96">
        <v>42773</v>
      </c>
      <c r="B63" s="95" t="s">
        <v>180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87"/>
      <c r="S63"/>
    </row>
    <row r="64" spans="1:19" ht="15">
      <c r="A64" s="676">
        <v>8</v>
      </c>
      <c r="B64" s="97" t="s">
        <v>181</v>
      </c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84"/>
      <c r="P64" s="684"/>
      <c r="Q64" s="684"/>
      <c r="R64" s="682"/>
      <c r="S64"/>
    </row>
    <row r="65" spans="1:19" ht="45.75" thickBot="1">
      <c r="A65" s="678"/>
      <c r="B65" s="95" t="s">
        <v>182</v>
      </c>
      <c r="C65" s="685"/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  <c r="R65" s="683"/>
      <c r="S65"/>
    </row>
    <row r="66" spans="18:19" ht="15">
      <c r="R66"/>
      <c r="S66"/>
    </row>
    <row r="67" spans="18:19" ht="15">
      <c r="R67"/>
      <c r="S67"/>
    </row>
    <row r="68" spans="1:19" ht="18.75">
      <c r="A68" s="686" t="s">
        <v>183</v>
      </c>
      <c r="B68" s="686"/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686"/>
      <c r="P68" s="686"/>
      <c r="Q68" s="686"/>
      <c r="R68" s="686"/>
      <c r="S68"/>
    </row>
    <row r="69" spans="18:19" ht="15.75" thickBot="1">
      <c r="R69"/>
      <c r="S69"/>
    </row>
    <row r="70" spans="1:19" ht="15.75" thickBot="1">
      <c r="A70" s="676" t="s">
        <v>126</v>
      </c>
      <c r="B70" s="676" t="s">
        <v>56</v>
      </c>
      <c r="C70" s="679" t="s">
        <v>162</v>
      </c>
      <c r="D70" s="680"/>
      <c r="E70" s="680"/>
      <c r="F70" s="680"/>
      <c r="G70" s="680"/>
      <c r="H70" s="680"/>
      <c r="I70" s="680"/>
      <c r="J70" s="680"/>
      <c r="K70" s="680"/>
      <c r="L70" s="680"/>
      <c r="M70" s="680"/>
      <c r="N70" s="680"/>
      <c r="O70" s="680"/>
      <c r="P70" s="680"/>
      <c r="Q70" s="681"/>
      <c r="R70" s="638" t="s">
        <v>163</v>
      </c>
      <c r="S70"/>
    </row>
    <row r="71" spans="1:19" ht="30" customHeight="1" thickBot="1">
      <c r="A71" s="677"/>
      <c r="B71" s="677"/>
      <c r="C71" s="679" t="s">
        <v>164</v>
      </c>
      <c r="D71" s="680"/>
      <c r="E71" s="681"/>
      <c r="F71" s="679" t="s">
        <v>165</v>
      </c>
      <c r="G71" s="680"/>
      <c r="H71" s="681"/>
      <c r="I71" s="679" t="s">
        <v>166</v>
      </c>
      <c r="J71" s="680"/>
      <c r="K71" s="681"/>
      <c r="L71" s="679" t="s">
        <v>167</v>
      </c>
      <c r="M71" s="680"/>
      <c r="N71" s="681"/>
      <c r="O71" s="679" t="s">
        <v>168</v>
      </c>
      <c r="P71" s="680"/>
      <c r="Q71" s="681"/>
      <c r="R71" s="640"/>
      <c r="S71"/>
    </row>
    <row r="72" spans="1:19" ht="59.25" customHeight="1">
      <c r="A72" s="677"/>
      <c r="B72" s="677"/>
      <c r="C72" s="676" t="s">
        <v>128</v>
      </c>
      <c r="D72" s="92" t="s">
        <v>126</v>
      </c>
      <c r="E72" s="676" t="s">
        <v>170</v>
      </c>
      <c r="F72" s="676" t="s">
        <v>128</v>
      </c>
      <c r="G72" s="93" t="s">
        <v>126</v>
      </c>
      <c r="H72" s="676" t="s">
        <v>170</v>
      </c>
      <c r="I72" s="676" t="s">
        <v>128</v>
      </c>
      <c r="J72" s="93" t="s">
        <v>126</v>
      </c>
      <c r="K72" s="676" t="s">
        <v>170</v>
      </c>
      <c r="L72" s="676" t="s">
        <v>128</v>
      </c>
      <c r="M72" s="93" t="s">
        <v>126</v>
      </c>
      <c r="N72" s="676" t="s">
        <v>170</v>
      </c>
      <c r="O72" s="676" t="s">
        <v>128</v>
      </c>
      <c r="P72" s="93" t="s">
        <v>126</v>
      </c>
      <c r="Q72" s="676" t="s">
        <v>170</v>
      </c>
      <c r="R72" s="682"/>
      <c r="S72"/>
    </row>
    <row r="73" spans="1:19" ht="30.75" thickBot="1">
      <c r="A73" s="678"/>
      <c r="B73" s="678"/>
      <c r="C73" s="678"/>
      <c r="D73" s="94" t="s">
        <v>169</v>
      </c>
      <c r="E73" s="678"/>
      <c r="F73" s="678"/>
      <c r="G73" s="94" t="s">
        <v>169</v>
      </c>
      <c r="H73" s="678"/>
      <c r="I73" s="678"/>
      <c r="J73" s="94" t="s">
        <v>169</v>
      </c>
      <c r="K73" s="678"/>
      <c r="L73" s="678"/>
      <c r="M73" s="94" t="s">
        <v>169</v>
      </c>
      <c r="N73" s="678"/>
      <c r="O73" s="678"/>
      <c r="P73" s="94" t="s">
        <v>169</v>
      </c>
      <c r="Q73" s="678"/>
      <c r="R73" s="683"/>
      <c r="S73"/>
    </row>
    <row r="74" spans="1:19" ht="15.75" thickBot="1">
      <c r="A74" s="115">
        <v>1</v>
      </c>
      <c r="B74" s="94">
        <v>2</v>
      </c>
      <c r="C74" s="94">
        <v>3</v>
      </c>
      <c r="D74" s="94">
        <v>4</v>
      </c>
      <c r="E74" s="94">
        <v>5</v>
      </c>
      <c r="F74" s="94">
        <v>6</v>
      </c>
      <c r="G74" s="94">
        <v>7</v>
      </c>
      <c r="H74" s="94">
        <v>8</v>
      </c>
      <c r="I74" s="94">
        <v>9</v>
      </c>
      <c r="J74" s="94">
        <v>10</v>
      </c>
      <c r="K74" s="94">
        <v>11</v>
      </c>
      <c r="L74" s="94">
        <v>12</v>
      </c>
      <c r="M74" s="94">
        <v>13</v>
      </c>
      <c r="N74" s="94">
        <v>14</v>
      </c>
      <c r="O74" s="94">
        <v>15</v>
      </c>
      <c r="P74" s="94">
        <v>16</v>
      </c>
      <c r="Q74" s="94">
        <v>17</v>
      </c>
      <c r="R74" s="86">
        <v>18</v>
      </c>
      <c r="S74"/>
    </row>
    <row r="75" spans="1:19" ht="30.75" thickBot="1">
      <c r="A75" s="115">
        <v>1</v>
      </c>
      <c r="B75" s="95" t="s">
        <v>171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87"/>
      <c r="S75"/>
    </row>
    <row r="76" spans="1:19" ht="60.75" thickBot="1">
      <c r="A76" s="115">
        <v>2</v>
      </c>
      <c r="B76" s="95" t="s">
        <v>172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87"/>
      <c r="S76"/>
    </row>
    <row r="77" spans="1:19" ht="90.75" thickBot="1">
      <c r="A77" s="115">
        <v>3</v>
      </c>
      <c r="B77" s="95" t="s">
        <v>173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87"/>
      <c r="S77"/>
    </row>
    <row r="78" spans="1:19" ht="15.75" thickBot="1">
      <c r="A78" s="96">
        <v>42738</v>
      </c>
      <c r="B78" s="95" t="s">
        <v>174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87"/>
      <c r="S78"/>
    </row>
    <row r="79" spans="1:19" ht="15.75" thickBot="1">
      <c r="A79" s="96">
        <v>42769</v>
      </c>
      <c r="B79" s="95" t="s">
        <v>175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87"/>
      <c r="S79"/>
    </row>
    <row r="80" spans="1:19" ht="45.75" thickBot="1">
      <c r="A80" s="115">
        <v>4</v>
      </c>
      <c r="B80" s="95" t="s">
        <v>176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87"/>
      <c r="S80"/>
    </row>
    <row r="81" spans="1:19" ht="45.75" thickBot="1">
      <c r="A81" s="115">
        <v>5</v>
      </c>
      <c r="B81" s="95" t="s">
        <v>177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87"/>
      <c r="S81"/>
    </row>
    <row r="82" spans="1:19" ht="45.75" thickBot="1">
      <c r="A82" s="115">
        <v>6</v>
      </c>
      <c r="B82" s="95" t="s">
        <v>178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87"/>
      <c r="S82"/>
    </row>
    <row r="83" spans="1:19" ht="75.75" thickBot="1">
      <c r="A83" s="115">
        <v>7</v>
      </c>
      <c r="B83" s="95" t="s">
        <v>179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87"/>
      <c r="S83"/>
    </row>
    <row r="84" spans="1:19" ht="15.75" thickBot="1">
      <c r="A84" s="96">
        <v>42742</v>
      </c>
      <c r="B84" s="95" t="s">
        <v>174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87"/>
      <c r="S84"/>
    </row>
    <row r="85" spans="1:19" ht="15.75" thickBot="1">
      <c r="A85" s="96">
        <v>42773</v>
      </c>
      <c r="B85" s="95" t="s">
        <v>180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87"/>
      <c r="S85"/>
    </row>
    <row r="86" spans="1:19" ht="15">
      <c r="A86" s="676">
        <v>8</v>
      </c>
      <c r="B86" s="97" t="s">
        <v>181</v>
      </c>
      <c r="C86" s="684"/>
      <c r="D86" s="684"/>
      <c r="E86" s="684"/>
      <c r="F86" s="684"/>
      <c r="G86" s="684"/>
      <c r="H86" s="684"/>
      <c r="I86" s="684"/>
      <c r="J86" s="684"/>
      <c r="K86" s="684"/>
      <c r="L86" s="684"/>
      <c r="M86" s="684"/>
      <c r="N86" s="684"/>
      <c r="O86" s="684"/>
      <c r="P86" s="684"/>
      <c r="Q86" s="684"/>
      <c r="R86" s="682"/>
      <c r="S86"/>
    </row>
    <row r="87" spans="1:19" ht="45.75" thickBot="1">
      <c r="A87" s="678"/>
      <c r="B87" s="95" t="s">
        <v>182</v>
      </c>
      <c r="C87" s="685"/>
      <c r="D87" s="685"/>
      <c r="E87" s="685"/>
      <c r="F87" s="685"/>
      <c r="G87" s="685"/>
      <c r="H87" s="685"/>
      <c r="I87" s="685"/>
      <c r="J87" s="685"/>
      <c r="K87" s="685"/>
      <c r="L87" s="685"/>
      <c r="M87" s="685"/>
      <c r="N87" s="685"/>
      <c r="O87" s="685"/>
      <c r="P87" s="685"/>
      <c r="Q87" s="685"/>
      <c r="R87" s="683"/>
      <c r="S87"/>
    </row>
    <row r="88" spans="18:19" ht="15">
      <c r="R88"/>
      <c r="S88"/>
    </row>
    <row r="89" spans="1:19" ht="69.75" customHeight="1" thickBot="1">
      <c r="A89" s="687" t="s">
        <v>184</v>
      </c>
      <c r="B89" s="687"/>
      <c r="C89" s="687"/>
      <c r="D89" s="687"/>
      <c r="E89" s="687"/>
      <c r="F89" s="687"/>
      <c r="G89" s="687"/>
      <c r="H89" s="687"/>
      <c r="I89" s="687"/>
      <c r="J89" s="687"/>
      <c r="K89" s="687"/>
      <c r="L89" s="687"/>
      <c r="M89" s="687"/>
      <c r="N89" s="687"/>
      <c r="O89" s="687"/>
      <c r="P89" s="687"/>
      <c r="Q89" s="687"/>
      <c r="R89" s="687"/>
      <c r="S89"/>
    </row>
    <row r="90" spans="1:19" ht="31.5" customHeight="1" thickBot="1">
      <c r="A90" s="688" t="s">
        <v>185</v>
      </c>
      <c r="B90" s="689"/>
      <c r="C90" s="690"/>
      <c r="D90" s="688">
        <v>15</v>
      </c>
      <c r="E90" s="690"/>
      <c r="F90" s="688">
        <v>150</v>
      </c>
      <c r="G90" s="690"/>
      <c r="H90" s="688">
        <v>250</v>
      </c>
      <c r="I90" s="690"/>
      <c r="J90" s="688">
        <v>670</v>
      </c>
      <c r="K90" s="690"/>
      <c r="R90"/>
      <c r="S90"/>
    </row>
    <row r="91" spans="1:19" ht="16.5" thickBot="1">
      <c r="A91" s="688" t="s">
        <v>186</v>
      </c>
      <c r="B91" s="689"/>
      <c r="C91" s="690"/>
      <c r="D91" s="98" t="s">
        <v>187</v>
      </c>
      <c r="E91" s="98" t="s">
        <v>188</v>
      </c>
      <c r="F91" s="98" t="s">
        <v>187</v>
      </c>
      <c r="G91" s="98" t="s">
        <v>188</v>
      </c>
      <c r="H91" s="98" t="s">
        <v>187</v>
      </c>
      <c r="I91" s="98" t="s">
        <v>188</v>
      </c>
      <c r="J91" s="98" t="s">
        <v>187</v>
      </c>
      <c r="K91" s="98" t="s">
        <v>188</v>
      </c>
      <c r="R91"/>
      <c r="S91"/>
    </row>
    <row r="92" spans="1:19" ht="32.25" thickBot="1">
      <c r="A92" s="109" t="s">
        <v>189</v>
      </c>
      <c r="B92" s="98" t="s">
        <v>190</v>
      </c>
      <c r="C92" s="98" t="s">
        <v>191</v>
      </c>
      <c r="D92" s="99"/>
      <c r="E92" s="99"/>
      <c r="F92" s="99"/>
      <c r="G92" s="99"/>
      <c r="H92" s="99"/>
      <c r="I92" s="99"/>
      <c r="J92" s="99"/>
      <c r="K92" s="99"/>
      <c r="R92"/>
      <c r="S92"/>
    </row>
    <row r="93" spans="1:19" ht="16.5" thickBot="1">
      <c r="A93" s="108" t="s">
        <v>192</v>
      </c>
      <c r="B93" s="691" t="s">
        <v>194</v>
      </c>
      <c r="C93" s="98" t="s">
        <v>195</v>
      </c>
      <c r="D93" s="99"/>
      <c r="E93" s="99"/>
      <c r="F93" s="99"/>
      <c r="G93" s="99"/>
      <c r="H93" s="99"/>
      <c r="I93" s="99"/>
      <c r="J93" s="99"/>
      <c r="K93" s="99"/>
      <c r="R93"/>
      <c r="S93"/>
    </row>
    <row r="94" spans="1:19" ht="16.5" thickBot="1">
      <c r="A94" s="108" t="s">
        <v>193</v>
      </c>
      <c r="B94" s="693"/>
      <c r="C94" s="98" t="s">
        <v>196</v>
      </c>
      <c r="D94" s="99"/>
      <c r="E94" s="99"/>
      <c r="F94" s="99"/>
      <c r="G94" s="99"/>
      <c r="H94" s="99"/>
      <c r="I94" s="99"/>
      <c r="J94" s="99"/>
      <c r="K94" s="99"/>
      <c r="R94"/>
      <c r="S94"/>
    </row>
    <row r="95" spans="1:19" ht="16.5" thickBot="1">
      <c r="A95" s="90"/>
      <c r="B95" s="691" t="s">
        <v>197</v>
      </c>
      <c r="C95" s="98" t="s">
        <v>195</v>
      </c>
      <c r="D95" s="99"/>
      <c r="E95" s="99"/>
      <c r="F95" s="99"/>
      <c r="G95" s="99"/>
      <c r="H95" s="99"/>
      <c r="I95" s="99"/>
      <c r="J95" s="99"/>
      <c r="K95" s="99"/>
      <c r="R95"/>
      <c r="S95"/>
    </row>
    <row r="96" spans="1:19" ht="16.5" thickBot="1">
      <c r="A96" s="91"/>
      <c r="B96" s="693"/>
      <c r="C96" s="98" t="s">
        <v>196</v>
      </c>
      <c r="D96" s="99"/>
      <c r="E96" s="99"/>
      <c r="F96" s="99"/>
      <c r="G96" s="99"/>
      <c r="H96" s="99"/>
      <c r="I96" s="99"/>
      <c r="J96" s="99"/>
      <c r="K96" s="99"/>
      <c r="R96"/>
      <c r="S96"/>
    </row>
    <row r="97" spans="1:19" ht="16.5" thickBot="1">
      <c r="A97" s="691">
        <v>750</v>
      </c>
      <c r="B97" s="691" t="s">
        <v>194</v>
      </c>
      <c r="C97" s="98" t="s">
        <v>195</v>
      </c>
      <c r="D97" s="99"/>
      <c r="E97" s="99"/>
      <c r="F97" s="99"/>
      <c r="G97" s="99"/>
      <c r="H97" s="99"/>
      <c r="I97" s="99"/>
      <c r="J97" s="99"/>
      <c r="K97" s="99"/>
      <c r="R97"/>
      <c r="S97"/>
    </row>
    <row r="98" spans="1:19" ht="16.5" thickBot="1">
      <c r="A98" s="692"/>
      <c r="B98" s="693"/>
      <c r="C98" s="98" t="s">
        <v>196</v>
      </c>
      <c r="D98" s="99"/>
      <c r="E98" s="99"/>
      <c r="F98" s="99"/>
      <c r="G98" s="99"/>
      <c r="H98" s="99"/>
      <c r="I98" s="99"/>
      <c r="J98" s="99"/>
      <c r="K98" s="99"/>
      <c r="R98"/>
      <c r="S98"/>
    </row>
    <row r="99" spans="1:19" ht="16.5" thickBot="1">
      <c r="A99" s="692"/>
      <c r="B99" s="691" t="s">
        <v>197</v>
      </c>
      <c r="C99" s="98" t="s">
        <v>195</v>
      </c>
      <c r="D99" s="99"/>
      <c r="E99" s="99"/>
      <c r="F99" s="99"/>
      <c r="G99" s="99"/>
      <c r="H99" s="99"/>
      <c r="I99" s="99"/>
      <c r="J99" s="99"/>
      <c r="K99" s="99"/>
      <c r="R99"/>
      <c r="S99"/>
    </row>
    <row r="100" spans="1:19" ht="16.5" thickBot="1">
      <c r="A100" s="693"/>
      <c r="B100" s="693"/>
      <c r="C100" s="98" t="s">
        <v>196</v>
      </c>
      <c r="D100" s="99"/>
      <c r="E100" s="99"/>
      <c r="F100" s="99"/>
      <c r="G100" s="99"/>
      <c r="H100" s="99"/>
      <c r="I100" s="99"/>
      <c r="J100" s="99"/>
      <c r="K100" s="99"/>
      <c r="R100"/>
      <c r="S100"/>
    </row>
    <row r="101" spans="1:19" ht="16.5" thickBot="1">
      <c r="A101" s="691">
        <v>1000</v>
      </c>
      <c r="B101" s="691" t="s">
        <v>194</v>
      </c>
      <c r="C101" s="98" t="s">
        <v>195</v>
      </c>
      <c r="D101" s="99"/>
      <c r="E101" s="99"/>
      <c r="F101" s="99"/>
      <c r="G101" s="99"/>
      <c r="H101" s="99"/>
      <c r="I101" s="99"/>
      <c r="J101" s="99"/>
      <c r="K101" s="99"/>
      <c r="R101"/>
      <c r="S101"/>
    </row>
    <row r="102" spans="1:19" ht="16.5" thickBot="1">
      <c r="A102" s="692"/>
      <c r="B102" s="693"/>
      <c r="C102" s="98" t="s">
        <v>196</v>
      </c>
      <c r="D102" s="99"/>
      <c r="E102" s="99"/>
      <c r="F102" s="99"/>
      <c r="G102" s="99"/>
      <c r="H102" s="99"/>
      <c r="I102" s="99"/>
      <c r="J102" s="99"/>
      <c r="K102" s="99"/>
      <c r="R102"/>
      <c r="S102"/>
    </row>
    <row r="103" spans="1:19" ht="16.5" thickBot="1">
      <c r="A103" s="692"/>
      <c r="B103" s="691" t="s">
        <v>197</v>
      </c>
      <c r="C103" s="98" t="s">
        <v>195</v>
      </c>
      <c r="D103" s="99"/>
      <c r="E103" s="99"/>
      <c r="F103" s="99"/>
      <c r="G103" s="99"/>
      <c r="H103" s="99"/>
      <c r="I103" s="99"/>
      <c r="J103" s="99"/>
      <c r="K103" s="99"/>
      <c r="R103"/>
      <c r="S103"/>
    </row>
    <row r="104" spans="1:19" ht="16.5" thickBot="1">
      <c r="A104" s="693"/>
      <c r="B104" s="693"/>
      <c r="C104" s="98" t="s">
        <v>196</v>
      </c>
      <c r="D104" s="99"/>
      <c r="E104" s="99"/>
      <c r="F104" s="99"/>
      <c r="G104" s="99"/>
      <c r="H104" s="99"/>
      <c r="I104" s="99"/>
      <c r="J104" s="99"/>
      <c r="K104" s="99"/>
      <c r="R104"/>
      <c r="S104"/>
    </row>
    <row r="105" spans="1:19" ht="16.5" thickBot="1">
      <c r="A105" s="691">
        <v>1250</v>
      </c>
      <c r="B105" s="691" t="s">
        <v>194</v>
      </c>
      <c r="C105" s="98" t="s">
        <v>195</v>
      </c>
      <c r="D105" s="99"/>
      <c r="E105" s="99"/>
      <c r="F105" s="99"/>
      <c r="G105" s="99"/>
      <c r="H105" s="99"/>
      <c r="I105" s="99"/>
      <c r="J105" s="99"/>
      <c r="K105" s="99"/>
      <c r="R105"/>
      <c r="S105"/>
    </row>
    <row r="106" spans="1:19" ht="16.5" thickBot="1">
      <c r="A106" s="692"/>
      <c r="B106" s="693"/>
      <c r="C106" s="98" t="s">
        <v>196</v>
      </c>
      <c r="D106" s="99"/>
      <c r="E106" s="99"/>
      <c r="F106" s="99"/>
      <c r="G106" s="99"/>
      <c r="H106" s="99"/>
      <c r="I106" s="99"/>
      <c r="J106" s="99"/>
      <c r="K106" s="99"/>
      <c r="R106"/>
      <c r="S106"/>
    </row>
    <row r="107" spans="1:19" ht="16.5" thickBot="1">
      <c r="A107" s="692"/>
      <c r="B107" s="691" t="s">
        <v>197</v>
      </c>
      <c r="C107" s="98" t="s">
        <v>195</v>
      </c>
      <c r="D107" s="99"/>
      <c r="E107" s="99"/>
      <c r="F107" s="99"/>
      <c r="G107" s="99"/>
      <c r="H107" s="99"/>
      <c r="I107" s="99"/>
      <c r="J107" s="99"/>
      <c r="K107" s="99"/>
      <c r="R107"/>
      <c r="S107"/>
    </row>
    <row r="108" spans="1:19" ht="16.5" thickBot="1">
      <c r="A108" s="693"/>
      <c r="B108" s="693"/>
      <c r="C108" s="98" t="s">
        <v>196</v>
      </c>
      <c r="D108" s="99"/>
      <c r="E108" s="99"/>
      <c r="F108" s="99"/>
      <c r="G108" s="99"/>
      <c r="H108" s="99"/>
      <c r="I108" s="99"/>
      <c r="J108" s="99"/>
      <c r="K108" s="99"/>
      <c r="R108"/>
      <c r="S108"/>
    </row>
    <row r="109" spans="18:19" ht="15">
      <c r="R109"/>
      <c r="S109"/>
    </row>
    <row r="110" spans="18:19" ht="15">
      <c r="R110"/>
      <c r="S110"/>
    </row>
    <row r="111" spans="1:19" ht="16.5" thickBot="1">
      <c r="A111" s="694" t="s">
        <v>198</v>
      </c>
      <c r="B111" s="694"/>
      <c r="C111" s="694"/>
      <c r="D111" s="694"/>
      <c r="E111" s="694"/>
      <c r="F111" s="694"/>
      <c r="G111" s="694"/>
      <c r="H111" s="694"/>
      <c r="I111" s="694"/>
      <c r="J111" s="694"/>
      <c r="K111" s="694"/>
      <c r="L111" s="694"/>
      <c r="R111"/>
      <c r="S111"/>
    </row>
    <row r="112" spans="1:19" ht="30.75" customHeight="1" thickBot="1">
      <c r="A112" s="691" t="s">
        <v>126</v>
      </c>
      <c r="B112" s="691" t="s">
        <v>199</v>
      </c>
      <c r="C112" s="688" t="s">
        <v>200</v>
      </c>
      <c r="D112" s="689"/>
      <c r="E112" s="689"/>
      <c r="F112" s="689"/>
      <c r="G112" s="689"/>
      <c r="H112" s="689"/>
      <c r="I112" s="689"/>
      <c r="J112" s="689"/>
      <c r="K112" s="689"/>
      <c r="L112" s="689"/>
      <c r="M112" s="689"/>
      <c r="N112" s="689"/>
      <c r="O112" s="689"/>
      <c r="P112" s="689"/>
      <c r="Q112" s="690"/>
      <c r="R112"/>
      <c r="S112"/>
    </row>
    <row r="113" spans="1:19" ht="47.25" customHeight="1" thickBot="1">
      <c r="A113" s="693"/>
      <c r="B113" s="693"/>
      <c r="C113" s="688" t="s">
        <v>201</v>
      </c>
      <c r="D113" s="689"/>
      <c r="E113" s="690"/>
      <c r="F113" s="688" t="s">
        <v>202</v>
      </c>
      <c r="G113" s="689"/>
      <c r="H113" s="690"/>
      <c r="I113" s="688" t="s">
        <v>203</v>
      </c>
      <c r="J113" s="689"/>
      <c r="K113" s="690"/>
      <c r="L113" s="688" t="s">
        <v>204</v>
      </c>
      <c r="M113" s="689"/>
      <c r="N113" s="690"/>
      <c r="O113" s="688" t="s">
        <v>205</v>
      </c>
      <c r="P113" s="689"/>
      <c r="Q113" s="690"/>
      <c r="R113"/>
      <c r="S113"/>
    </row>
    <row r="114" spans="1:19" ht="62.25" customHeight="1">
      <c r="A114" s="695"/>
      <c r="B114" s="695"/>
      <c r="C114" s="691" t="s">
        <v>128</v>
      </c>
      <c r="D114" s="100" t="s">
        <v>126</v>
      </c>
      <c r="E114" s="691" t="s">
        <v>170</v>
      </c>
      <c r="F114" s="691" t="s">
        <v>128</v>
      </c>
      <c r="G114" s="100" t="s">
        <v>126</v>
      </c>
      <c r="H114" s="691" t="s">
        <v>170</v>
      </c>
      <c r="I114" s="691" t="s">
        <v>128</v>
      </c>
      <c r="J114" s="100" t="s">
        <v>126</v>
      </c>
      <c r="K114" s="691" t="s">
        <v>170</v>
      </c>
      <c r="L114" s="691" t="s">
        <v>128</v>
      </c>
      <c r="M114" s="100" t="s">
        <v>126</v>
      </c>
      <c r="N114" s="691" t="s">
        <v>170</v>
      </c>
      <c r="O114" s="691" t="s">
        <v>128</v>
      </c>
      <c r="P114" s="100" t="s">
        <v>126</v>
      </c>
      <c r="Q114" s="691" t="s">
        <v>170</v>
      </c>
      <c r="R114"/>
      <c r="S114"/>
    </row>
    <row r="115" spans="1:19" ht="32.25" thickBot="1">
      <c r="A115" s="696"/>
      <c r="B115" s="696"/>
      <c r="C115" s="693"/>
      <c r="D115" s="98" t="s">
        <v>169</v>
      </c>
      <c r="E115" s="693"/>
      <c r="F115" s="693"/>
      <c r="G115" s="98" t="s">
        <v>169</v>
      </c>
      <c r="H115" s="693"/>
      <c r="I115" s="693"/>
      <c r="J115" s="98" t="s">
        <v>169</v>
      </c>
      <c r="K115" s="693"/>
      <c r="L115" s="693"/>
      <c r="M115" s="98" t="s">
        <v>169</v>
      </c>
      <c r="N115" s="693"/>
      <c r="O115" s="693"/>
      <c r="P115" s="98" t="s">
        <v>169</v>
      </c>
      <c r="Q115" s="693"/>
      <c r="R115"/>
      <c r="S115"/>
    </row>
    <row r="116" spans="1:19" ht="16.5" thickBot="1">
      <c r="A116" s="109">
        <v>1</v>
      </c>
      <c r="B116" s="98">
        <v>2</v>
      </c>
      <c r="C116" s="98">
        <v>3</v>
      </c>
      <c r="D116" s="98">
        <v>4</v>
      </c>
      <c r="E116" s="98">
        <v>5</v>
      </c>
      <c r="F116" s="98">
        <v>6</v>
      </c>
      <c r="G116" s="98">
        <v>7</v>
      </c>
      <c r="H116" s="98">
        <v>8</v>
      </c>
      <c r="I116" s="98">
        <v>9</v>
      </c>
      <c r="J116" s="98">
        <v>10</v>
      </c>
      <c r="K116" s="98">
        <v>11</v>
      </c>
      <c r="L116" s="98">
        <v>12</v>
      </c>
      <c r="M116" s="98">
        <v>13</v>
      </c>
      <c r="N116" s="98">
        <v>14</v>
      </c>
      <c r="O116" s="98">
        <v>15</v>
      </c>
      <c r="P116" s="98">
        <v>16</v>
      </c>
      <c r="Q116" s="98">
        <v>17</v>
      </c>
      <c r="R116"/>
      <c r="S116"/>
    </row>
    <row r="117" spans="1:19" ht="16.5" thickBot="1">
      <c r="A117" s="109">
        <v>1</v>
      </c>
      <c r="B117" s="99" t="s">
        <v>206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/>
      <c r="S117"/>
    </row>
    <row r="118" spans="1:19" ht="16.5" thickBot="1">
      <c r="A118" s="101">
        <v>42736</v>
      </c>
      <c r="B118" s="99" t="s">
        <v>207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/>
      <c r="S118"/>
    </row>
    <row r="119" spans="1:19" ht="16.5" thickBot="1">
      <c r="A119" s="101">
        <v>42767</v>
      </c>
      <c r="B119" s="99" t="s">
        <v>208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/>
      <c r="S119"/>
    </row>
    <row r="120" spans="1:19" ht="16.5" thickBot="1">
      <c r="A120" s="101">
        <v>42795</v>
      </c>
      <c r="B120" s="99" t="s">
        <v>209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/>
      <c r="S120"/>
    </row>
    <row r="121" spans="1:19" ht="16.5" thickBot="1">
      <c r="A121" s="101">
        <v>42826</v>
      </c>
      <c r="B121" s="99" t="s">
        <v>210</v>
      </c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/>
      <c r="S121"/>
    </row>
    <row r="122" spans="1:19" ht="16.5" thickBot="1">
      <c r="A122" s="101">
        <v>42856</v>
      </c>
      <c r="B122" s="99" t="s">
        <v>211</v>
      </c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/>
      <c r="S122"/>
    </row>
    <row r="123" spans="1:19" ht="16.5" thickBot="1">
      <c r="A123" s="101">
        <v>42887</v>
      </c>
      <c r="B123" s="99" t="s">
        <v>212</v>
      </c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/>
      <c r="S123"/>
    </row>
    <row r="124" spans="1:19" ht="16.5" thickBot="1">
      <c r="A124" s="109">
        <v>2</v>
      </c>
      <c r="B124" s="99" t="s">
        <v>213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/>
      <c r="S124"/>
    </row>
    <row r="125" spans="1:19" ht="32.25" thickBot="1">
      <c r="A125" s="101">
        <v>42737</v>
      </c>
      <c r="B125" s="99" t="s">
        <v>214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/>
      <c r="S125"/>
    </row>
    <row r="126" spans="1:19" ht="16.5" thickBot="1">
      <c r="A126" s="102">
        <v>36893</v>
      </c>
      <c r="B126" s="99" t="s">
        <v>215</v>
      </c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/>
      <c r="S126"/>
    </row>
    <row r="127" spans="1:19" ht="16.5" thickBot="1">
      <c r="A127" s="102">
        <v>37258</v>
      </c>
      <c r="B127" s="99" t="s">
        <v>216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/>
      <c r="S127"/>
    </row>
    <row r="128" spans="1:19" ht="16.5" thickBot="1">
      <c r="A128" s="101">
        <v>42768</v>
      </c>
      <c r="B128" s="99" t="s">
        <v>208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/>
      <c r="S128"/>
    </row>
    <row r="129" spans="1:19" ht="16.5" thickBot="1">
      <c r="A129" s="101">
        <v>42796</v>
      </c>
      <c r="B129" s="99" t="s">
        <v>209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/>
      <c r="S129"/>
    </row>
    <row r="130" spans="1:19" ht="16.5" thickBot="1">
      <c r="A130" s="101">
        <v>42827</v>
      </c>
      <c r="B130" s="99" t="s">
        <v>210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/>
      <c r="S130"/>
    </row>
    <row r="131" spans="1:19" ht="32.25" thickBot="1">
      <c r="A131" s="101">
        <v>42857</v>
      </c>
      <c r="B131" s="99" t="s">
        <v>217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/>
      <c r="S131"/>
    </row>
    <row r="132" spans="1:19" ht="16.5" thickBot="1">
      <c r="A132" s="101">
        <v>42888</v>
      </c>
      <c r="B132" s="99" t="s">
        <v>212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/>
      <c r="S132"/>
    </row>
    <row r="133" spans="1:19" ht="16.5" thickBot="1">
      <c r="A133" s="109">
        <v>3</v>
      </c>
      <c r="B133" s="99" t="s">
        <v>218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/>
      <c r="S133"/>
    </row>
    <row r="134" spans="1:19" ht="16.5" thickBot="1">
      <c r="A134" s="101">
        <v>42738</v>
      </c>
      <c r="B134" s="99" t="s">
        <v>219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/>
      <c r="S134"/>
    </row>
    <row r="135" spans="1:19" ht="32.25" thickBot="1">
      <c r="A135" s="101">
        <v>42769</v>
      </c>
      <c r="B135" s="99" t="s">
        <v>220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/>
      <c r="S135"/>
    </row>
    <row r="136" spans="1:19" ht="32.25" thickBot="1">
      <c r="A136" s="101">
        <v>42797</v>
      </c>
      <c r="B136" s="99" t="s">
        <v>221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/>
      <c r="S136"/>
    </row>
    <row r="137" spans="1:19" ht="16.5" thickBot="1">
      <c r="A137" s="101">
        <v>42828</v>
      </c>
      <c r="B137" s="99" t="s">
        <v>212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/>
      <c r="S137"/>
    </row>
    <row r="138" spans="18:19" ht="15">
      <c r="R138"/>
      <c r="S138"/>
    </row>
    <row r="139" spans="11:19" ht="16.5">
      <c r="K139" s="77" t="s">
        <v>222</v>
      </c>
      <c r="R139"/>
      <c r="S139"/>
    </row>
    <row r="140" spans="18:19" ht="15.75" thickBot="1">
      <c r="R140"/>
      <c r="S140"/>
    </row>
    <row r="141" spans="1:19" ht="300" thickBot="1">
      <c r="A141" s="117" t="s">
        <v>126</v>
      </c>
      <c r="B141" s="116" t="s">
        <v>223</v>
      </c>
      <c r="C141" s="116" t="s">
        <v>224</v>
      </c>
      <c r="D141" s="116" t="s">
        <v>225</v>
      </c>
      <c r="E141" s="116" t="s">
        <v>226</v>
      </c>
      <c r="F141" s="103" t="s">
        <v>227</v>
      </c>
      <c r="G141" s="103" t="s">
        <v>228</v>
      </c>
      <c r="H141" s="103" t="s">
        <v>229</v>
      </c>
      <c r="I141" s="103" t="s">
        <v>230</v>
      </c>
      <c r="J141" s="103" t="s">
        <v>231</v>
      </c>
      <c r="K141" s="103" t="s">
        <v>232</v>
      </c>
      <c r="R141"/>
      <c r="S141"/>
    </row>
    <row r="142" spans="1:19" ht="16.5" thickBot="1">
      <c r="A142" s="109">
        <v>1</v>
      </c>
      <c r="B142" s="98">
        <v>2</v>
      </c>
      <c r="C142" s="98">
        <v>3</v>
      </c>
      <c r="D142" s="98">
        <v>4</v>
      </c>
      <c r="E142" s="98">
        <v>5</v>
      </c>
      <c r="F142" s="88">
        <v>6</v>
      </c>
      <c r="G142" s="88">
        <v>7</v>
      </c>
      <c r="H142" s="88">
        <v>8</v>
      </c>
      <c r="I142" s="88">
        <v>9</v>
      </c>
      <c r="J142" s="88">
        <v>10</v>
      </c>
      <c r="K142" s="88">
        <v>11</v>
      </c>
      <c r="R142"/>
      <c r="S142"/>
    </row>
    <row r="143" spans="1:19" ht="16.5" thickBot="1">
      <c r="A143" s="109">
        <v>1</v>
      </c>
      <c r="B143" s="99"/>
      <c r="C143" s="99"/>
      <c r="D143" s="99"/>
      <c r="E143" s="99"/>
      <c r="F143" s="89"/>
      <c r="G143" s="89"/>
      <c r="H143" s="89"/>
      <c r="I143" s="89"/>
      <c r="J143" s="89"/>
      <c r="K143" s="89"/>
      <c r="R143"/>
      <c r="S143"/>
    </row>
    <row r="144" spans="1:19" ht="16.5" thickBot="1">
      <c r="A144" s="109">
        <v>2</v>
      </c>
      <c r="B144" s="99"/>
      <c r="C144" s="99"/>
      <c r="D144" s="99"/>
      <c r="E144" s="99"/>
      <c r="F144" s="89"/>
      <c r="G144" s="89"/>
      <c r="H144" s="89"/>
      <c r="I144" s="89"/>
      <c r="J144" s="89"/>
      <c r="K144" s="89"/>
      <c r="R144"/>
      <c r="S144"/>
    </row>
    <row r="145" spans="18:19" ht="15">
      <c r="R145"/>
      <c r="S145"/>
    </row>
    <row r="146" spans="18:19" ht="15">
      <c r="R146"/>
      <c r="S146"/>
    </row>
    <row r="147" spans="7:19" ht="16.5">
      <c r="G147" s="77" t="s">
        <v>233</v>
      </c>
      <c r="R147"/>
      <c r="S147"/>
    </row>
    <row r="148" spans="18:19" ht="15.75" thickBot="1">
      <c r="R148"/>
      <c r="S148"/>
    </row>
    <row r="149" spans="1:19" ht="33.75" thickBot="1">
      <c r="A149" s="118" t="s">
        <v>126</v>
      </c>
      <c r="B149" s="119" t="s">
        <v>234</v>
      </c>
      <c r="C149" s="119" t="s">
        <v>235</v>
      </c>
      <c r="D149" s="120"/>
      <c r="R149"/>
      <c r="S149"/>
    </row>
    <row r="150" spans="1:19" ht="33">
      <c r="A150" s="700">
        <v>1</v>
      </c>
      <c r="B150" s="121" t="s">
        <v>236</v>
      </c>
      <c r="C150" s="700" t="s">
        <v>239</v>
      </c>
      <c r="D150" s="703"/>
      <c r="R150"/>
      <c r="S150"/>
    </row>
    <row r="151" spans="1:19" ht="16.5">
      <c r="A151" s="701"/>
      <c r="B151" s="121" t="s">
        <v>237</v>
      </c>
      <c r="C151" s="701"/>
      <c r="D151" s="704"/>
      <c r="R151"/>
      <c r="S151"/>
    </row>
    <row r="152" spans="1:19" ht="33.75" thickBot="1">
      <c r="A152" s="702"/>
      <c r="B152" s="122" t="s">
        <v>238</v>
      </c>
      <c r="C152" s="702"/>
      <c r="D152" s="705"/>
      <c r="R152"/>
      <c r="S152"/>
    </row>
    <row r="153" spans="1:19" ht="33.75" thickBot="1">
      <c r="A153" s="123">
        <v>2</v>
      </c>
      <c r="B153" s="122" t="s">
        <v>240</v>
      </c>
      <c r="C153" s="124" t="s">
        <v>241</v>
      </c>
      <c r="D153" s="122"/>
      <c r="R153"/>
      <c r="S153"/>
    </row>
    <row r="154" spans="1:19" ht="50.25" thickBot="1">
      <c r="A154" s="125">
        <v>42737</v>
      </c>
      <c r="B154" s="122" t="s">
        <v>242</v>
      </c>
      <c r="C154" s="124" t="s">
        <v>241</v>
      </c>
      <c r="D154" s="122"/>
      <c r="R154"/>
      <c r="S154"/>
    </row>
    <row r="155" spans="1:19" ht="50.25" thickBot="1">
      <c r="A155" s="125">
        <v>42768</v>
      </c>
      <c r="B155" s="122" t="s">
        <v>243</v>
      </c>
      <c r="C155" s="124" t="s">
        <v>241</v>
      </c>
      <c r="D155" s="122"/>
      <c r="R155"/>
      <c r="S155"/>
    </row>
    <row r="156" spans="1:19" ht="50.25" thickBot="1">
      <c r="A156" s="123">
        <v>3</v>
      </c>
      <c r="B156" s="122" t="s">
        <v>244</v>
      </c>
      <c r="C156" s="124" t="s">
        <v>245</v>
      </c>
      <c r="D156" s="122"/>
      <c r="R156"/>
      <c r="S156"/>
    </row>
    <row r="157" spans="1:19" ht="50.25" thickBot="1">
      <c r="A157" s="123">
        <v>4</v>
      </c>
      <c r="B157" s="122" t="s">
        <v>246</v>
      </c>
      <c r="C157" s="124" t="s">
        <v>245</v>
      </c>
      <c r="D157" s="122"/>
      <c r="R157"/>
      <c r="S157"/>
    </row>
    <row r="158" spans="18:19" ht="15">
      <c r="R158"/>
      <c r="S158"/>
    </row>
    <row r="159" spans="18:19" ht="15.75" thickBot="1">
      <c r="R159"/>
      <c r="S159"/>
    </row>
    <row r="160" spans="1:34" s="107" customFormat="1" ht="22.5" customHeight="1" thickBot="1">
      <c r="A160" s="691" t="s">
        <v>126</v>
      </c>
      <c r="B160" s="691" t="s">
        <v>247</v>
      </c>
      <c r="C160" s="691" t="s">
        <v>248</v>
      </c>
      <c r="D160" s="691" t="s">
        <v>249</v>
      </c>
      <c r="E160" s="697" t="s">
        <v>250</v>
      </c>
      <c r="F160" s="698"/>
      <c r="G160" s="698"/>
      <c r="H160" s="698"/>
      <c r="I160" s="699"/>
      <c r="J160" s="697" t="s">
        <v>251</v>
      </c>
      <c r="K160" s="698"/>
      <c r="L160" s="698"/>
      <c r="M160" s="698"/>
      <c r="N160" s="698"/>
      <c r="O160" s="699"/>
      <c r="P160" s="697" t="s">
        <v>252</v>
      </c>
      <c r="Q160" s="698"/>
      <c r="R160" s="698"/>
      <c r="S160" s="698"/>
      <c r="T160" s="698"/>
      <c r="U160" s="698"/>
      <c r="V160" s="699"/>
      <c r="W160" s="697" t="s">
        <v>253</v>
      </c>
      <c r="X160" s="698"/>
      <c r="Y160" s="698"/>
      <c r="Z160" s="698"/>
      <c r="AA160" s="699"/>
      <c r="AB160" s="697" t="s">
        <v>254</v>
      </c>
      <c r="AC160" s="698"/>
      <c r="AD160" s="698"/>
      <c r="AE160" s="699"/>
      <c r="AF160" s="697" t="s">
        <v>255</v>
      </c>
      <c r="AG160" s="699"/>
      <c r="AH160" s="106"/>
    </row>
    <row r="161" spans="1:34" s="107" customFormat="1" ht="174" thickBot="1">
      <c r="A161" s="693"/>
      <c r="B161" s="693"/>
      <c r="C161" s="693"/>
      <c r="D161" s="693"/>
      <c r="E161" s="98" t="s">
        <v>256</v>
      </c>
      <c r="F161" s="103" t="s">
        <v>257</v>
      </c>
      <c r="G161" s="103" t="s">
        <v>258</v>
      </c>
      <c r="H161" s="103" t="s">
        <v>259</v>
      </c>
      <c r="I161" s="103" t="s">
        <v>205</v>
      </c>
      <c r="J161" s="88" t="s">
        <v>260</v>
      </c>
      <c r="K161" s="88" t="s">
        <v>261</v>
      </c>
      <c r="L161" s="88" t="s">
        <v>262</v>
      </c>
      <c r="M161" s="88" t="s">
        <v>263</v>
      </c>
      <c r="N161" s="88" t="s">
        <v>264</v>
      </c>
      <c r="O161" s="88" t="s">
        <v>205</v>
      </c>
      <c r="P161" s="88" t="s">
        <v>265</v>
      </c>
      <c r="Q161" s="88" t="s">
        <v>266</v>
      </c>
      <c r="R161" s="88" t="s">
        <v>261</v>
      </c>
      <c r="S161" s="88" t="s">
        <v>262</v>
      </c>
      <c r="T161" s="88" t="s">
        <v>263</v>
      </c>
      <c r="U161" s="88" t="s">
        <v>264</v>
      </c>
      <c r="V161" s="88" t="s">
        <v>205</v>
      </c>
      <c r="W161" s="88" t="s">
        <v>267</v>
      </c>
      <c r="X161" s="88" t="s">
        <v>268</v>
      </c>
      <c r="Y161" s="88" t="s">
        <v>269</v>
      </c>
      <c r="Z161" s="88" t="s">
        <v>205</v>
      </c>
      <c r="AA161" s="697" t="s">
        <v>270</v>
      </c>
      <c r="AB161" s="699"/>
      <c r="AC161" s="88" t="s">
        <v>271</v>
      </c>
      <c r="AD161" s="88" t="s">
        <v>272</v>
      </c>
      <c r="AE161" s="697" t="s">
        <v>273</v>
      </c>
      <c r="AF161" s="699"/>
      <c r="AG161" s="697" t="s">
        <v>274</v>
      </c>
      <c r="AH161" s="699"/>
    </row>
    <row r="162" spans="1:34" ht="15.75" thickBot="1">
      <c r="A162" s="126">
        <v>1</v>
      </c>
      <c r="B162" s="127">
        <v>2</v>
      </c>
      <c r="C162" s="127">
        <v>3</v>
      </c>
      <c r="D162" s="127">
        <v>4</v>
      </c>
      <c r="E162" s="127">
        <v>5</v>
      </c>
      <c r="F162" s="104">
        <v>6</v>
      </c>
      <c r="G162" s="104">
        <v>7</v>
      </c>
      <c r="H162" s="104">
        <v>8</v>
      </c>
      <c r="I162" s="104">
        <v>9</v>
      </c>
      <c r="J162" s="104">
        <v>10</v>
      </c>
      <c r="K162" s="104">
        <v>11</v>
      </c>
      <c r="L162" s="104">
        <v>12</v>
      </c>
      <c r="M162" s="104">
        <v>13</v>
      </c>
      <c r="N162" s="104">
        <v>14</v>
      </c>
      <c r="O162" s="104">
        <v>15</v>
      </c>
      <c r="P162" s="104">
        <v>16</v>
      </c>
      <c r="Q162" s="104">
        <v>17</v>
      </c>
      <c r="R162" s="104">
        <v>18</v>
      </c>
      <c r="S162" s="104">
        <v>19</v>
      </c>
      <c r="T162" s="104">
        <v>20</v>
      </c>
      <c r="U162" s="104">
        <v>21</v>
      </c>
      <c r="V162" s="104">
        <v>22</v>
      </c>
      <c r="W162" s="104">
        <v>23</v>
      </c>
      <c r="X162" s="104">
        <v>24</v>
      </c>
      <c r="Y162" s="104">
        <v>25</v>
      </c>
      <c r="Z162" s="104">
        <v>26</v>
      </c>
      <c r="AA162" s="708">
        <v>27</v>
      </c>
      <c r="AB162" s="709"/>
      <c r="AC162" s="104">
        <v>28</v>
      </c>
      <c r="AD162" s="104">
        <v>29</v>
      </c>
      <c r="AE162" s="708">
        <v>30</v>
      </c>
      <c r="AF162" s="709"/>
      <c r="AG162" s="708">
        <v>31</v>
      </c>
      <c r="AH162" s="709"/>
    </row>
    <row r="163" spans="1:34" ht="15.75" thickBot="1">
      <c r="A163" s="128"/>
      <c r="B163" s="129"/>
      <c r="C163" s="129"/>
      <c r="D163" s="129"/>
      <c r="E163" s="129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706"/>
      <c r="AB163" s="707"/>
      <c r="AC163" s="105"/>
      <c r="AD163" s="105"/>
      <c r="AE163" s="706"/>
      <c r="AF163" s="707"/>
      <c r="AG163" s="706"/>
      <c r="AH163" s="707"/>
    </row>
    <row r="164" spans="1:34" ht="15.75" thickBot="1">
      <c r="A164" s="128"/>
      <c r="B164" s="129"/>
      <c r="C164" s="129"/>
      <c r="D164" s="129"/>
      <c r="E164" s="129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706"/>
      <c r="AB164" s="707"/>
      <c r="AC164" s="105"/>
      <c r="AD164" s="105"/>
      <c r="AE164" s="706"/>
      <c r="AF164" s="707"/>
      <c r="AG164" s="706"/>
      <c r="AH164" s="707"/>
    </row>
  </sheetData>
  <sheetProtection/>
  <mergeCells count="184">
    <mergeCell ref="AA163:AB163"/>
    <mergeCell ref="AE163:AF163"/>
    <mergeCell ref="AG163:AH163"/>
    <mergeCell ref="AA164:AB164"/>
    <mergeCell ref="AE164:AF164"/>
    <mergeCell ref="AG164:AH164"/>
    <mergeCell ref="AA161:AB161"/>
    <mergeCell ref="AE161:AF161"/>
    <mergeCell ref="AG161:AH161"/>
    <mergeCell ref="AA162:AB162"/>
    <mergeCell ref="AE162:AF162"/>
    <mergeCell ref="AG162:AH162"/>
    <mergeCell ref="E160:I160"/>
    <mergeCell ref="J160:O160"/>
    <mergeCell ref="P160:V160"/>
    <mergeCell ref="W160:AA160"/>
    <mergeCell ref="AB160:AE160"/>
    <mergeCell ref="AF160:AG160"/>
    <mergeCell ref="A150:A152"/>
    <mergeCell ref="C150:C152"/>
    <mergeCell ref="D150:D152"/>
    <mergeCell ref="A160:A161"/>
    <mergeCell ref="B160:B161"/>
    <mergeCell ref="C160:C161"/>
    <mergeCell ref="D160:D161"/>
    <mergeCell ref="I114:I115"/>
    <mergeCell ref="K114:K115"/>
    <mergeCell ref="L114:L115"/>
    <mergeCell ref="N114:N115"/>
    <mergeCell ref="O114:O115"/>
    <mergeCell ref="Q114:Q115"/>
    <mergeCell ref="A114:A115"/>
    <mergeCell ref="B114:B115"/>
    <mergeCell ref="C114:C115"/>
    <mergeCell ref="E114:E115"/>
    <mergeCell ref="F114:F115"/>
    <mergeCell ref="H114:H115"/>
    <mergeCell ref="A111:L111"/>
    <mergeCell ref="A112:A113"/>
    <mergeCell ref="B112:B113"/>
    <mergeCell ref="C112:Q112"/>
    <mergeCell ref="C113:E113"/>
    <mergeCell ref="F113:H113"/>
    <mergeCell ref="I113:K113"/>
    <mergeCell ref="L113:N113"/>
    <mergeCell ref="O113:Q113"/>
    <mergeCell ref="A101:A104"/>
    <mergeCell ref="B101:B102"/>
    <mergeCell ref="B103:B104"/>
    <mergeCell ref="A105:A108"/>
    <mergeCell ref="B105:B106"/>
    <mergeCell ref="B107:B108"/>
    <mergeCell ref="A91:C91"/>
    <mergeCell ref="B93:B94"/>
    <mergeCell ref="B95:B96"/>
    <mergeCell ref="A97:A100"/>
    <mergeCell ref="B97:B98"/>
    <mergeCell ref="B99:B100"/>
    <mergeCell ref="A89:R89"/>
    <mergeCell ref="A90:C90"/>
    <mergeCell ref="D90:E90"/>
    <mergeCell ref="F90:G90"/>
    <mergeCell ref="H90:I90"/>
    <mergeCell ref="J90:K90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A86:A87"/>
    <mergeCell ref="C86:C87"/>
    <mergeCell ref="D86:D87"/>
    <mergeCell ref="E86:E87"/>
    <mergeCell ref="F86:F87"/>
    <mergeCell ref="C72:C73"/>
    <mergeCell ref="E72:E73"/>
    <mergeCell ref="F72:F73"/>
    <mergeCell ref="H72:H73"/>
    <mergeCell ref="A68:R68"/>
    <mergeCell ref="A70:A73"/>
    <mergeCell ref="B70:B73"/>
    <mergeCell ref="C70:Q70"/>
    <mergeCell ref="R70:R71"/>
    <mergeCell ref="C71:E71"/>
    <mergeCell ref="F71:H71"/>
    <mergeCell ref="I71:K71"/>
    <mergeCell ref="L71:N71"/>
    <mergeCell ref="O71:Q71"/>
    <mergeCell ref="L72:L73"/>
    <mergeCell ref="N72:N73"/>
    <mergeCell ref="O72:O73"/>
    <mergeCell ref="Q72:Q73"/>
    <mergeCell ref="R72:R73"/>
    <mergeCell ref="I72:I73"/>
    <mergeCell ref="K72:K73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A64:A65"/>
    <mergeCell ref="C64:C65"/>
    <mergeCell ref="D64:D65"/>
    <mergeCell ref="E64:E65"/>
    <mergeCell ref="F64:F65"/>
    <mergeCell ref="C50:C51"/>
    <mergeCell ref="E50:E51"/>
    <mergeCell ref="F50:F51"/>
    <mergeCell ref="H50:H51"/>
    <mergeCell ref="A46:R46"/>
    <mergeCell ref="A48:A51"/>
    <mergeCell ref="B48:B51"/>
    <mergeCell ref="C48:Q48"/>
    <mergeCell ref="R48:R49"/>
    <mergeCell ref="C49:E49"/>
    <mergeCell ref="F49:H49"/>
    <mergeCell ref="I49:K49"/>
    <mergeCell ref="L49:N49"/>
    <mergeCell ref="O49:Q49"/>
    <mergeCell ref="L50:L51"/>
    <mergeCell ref="N50:N51"/>
    <mergeCell ref="O50:O51"/>
    <mergeCell ref="Q50:Q51"/>
    <mergeCell ref="R50:R51"/>
    <mergeCell ref="I50:I51"/>
    <mergeCell ref="K50:K51"/>
    <mergeCell ref="R41:R43"/>
    <mergeCell ref="S41:S43"/>
    <mergeCell ref="T41:T43"/>
    <mergeCell ref="A45:R45"/>
    <mergeCell ref="J41:J43"/>
    <mergeCell ref="K41:K43"/>
    <mergeCell ref="L41:L43"/>
    <mergeCell ref="M41:M43"/>
    <mergeCell ref="N41:N43"/>
    <mergeCell ref="O41:O43"/>
    <mergeCell ref="A33:E33"/>
    <mergeCell ref="A18:A19"/>
    <mergeCell ref="B18:B19"/>
    <mergeCell ref="C18:C19"/>
    <mergeCell ref="D18:D19"/>
    <mergeCell ref="E18:E19"/>
    <mergeCell ref="S34:S35"/>
    <mergeCell ref="T34:T35"/>
    <mergeCell ref="A41:A43"/>
    <mergeCell ref="C41:C43"/>
    <mergeCell ref="D41:D43"/>
    <mergeCell ref="E41:E43"/>
    <mergeCell ref="F41:F43"/>
    <mergeCell ref="G41:G43"/>
    <mergeCell ref="H41:H43"/>
    <mergeCell ref="I41:I43"/>
    <mergeCell ref="A34:A35"/>
    <mergeCell ref="B34:B35"/>
    <mergeCell ref="C34:F34"/>
    <mergeCell ref="G34:J34"/>
    <mergeCell ref="K34:N34"/>
    <mergeCell ref="O34:R34"/>
    <mergeCell ref="P41:P43"/>
    <mergeCell ref="Q41:Q43"/>
    <mergeCell ref="A1:J1"/>
    <mergeCell ref="A3:J3"/>
    <mergeCell ref="A5:A6"/>
    <mergeCell ref="B5:B6"/>
    <mergeCell ref="C5:E5"/>
    <mergeCell ref="A24:A25"/>
    <mergeCell ref="B24:B25"/>
    <mergeCell ref="C24:C25"/>
    <mergeCell ref="D24:D25"/>
    <mergeCell ref="E24:E25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130" customWidth="1"/>
    <col min="2" max="2" width="83.28125" style="0" customWidth="1"/>
    <col min="3" max="3" width="37.7109375" style="0" customWidth="1"/>
    <col min="4" max="4" width="9.140625" style="0" customWidth="1"/>
    <col min="7" max="7" width="38.7109375" style="0" customWidth="1"/>
  </cols>
  <sheetData>
    <row r="1" spans="1:3" ht="15">
      <c r="A1" s="132" t="s">
        <v>276</v>
      </c>
      <c r="C1" s="132"/>
    </row>
    <row r="2" spans="1:3" ht="15">
      <c r="A2" s="132" t="s">
        <v>277</v>
      </c>
      <c r="C2" s="132"/>
    </row>
    <row r="3" ht="15">
      <c r="C3" t="s">
        <v>284</v>
      </c>
    </row>
    <row r="4" spans="1:6" s="135" customFormat="1" ht="35.25" customHeight="1">
      <c r="A4" s="134" t="s">
        <v>278</v>
      </c>
      <c r="B4" s="136" t="s">
        <v>290</v>
      </c>
      <c r="C4" s="136"/>
      <c r="D4" s="136"/>
      <c r="E4" s="136"/>
      <c r="F4" s="136"/>
    </row>
    <row r="5" spans="1:6" s="135" customFormat="1" ht="33" customHeight="1">
      <c r="A5" s="134" t="s">
        <v>279</v>
      </c>
      <c r="B5" s="138" t="s">
        <v>291</v>
      </c>
      <c r="C5" s="136"/>
      <c r="D5" s="136"/>
      <c r="E5" s="136"/>
      <c r="F5" s="136"/>
    </row>
    <row r="6" spans="1:6" s="135" customFormat="1" ht="62.25" customHeight="1">
      <c r="A6" s="133" t="s">
        <v>280</v>
      </c>
      <c r="B6" s="136" t="s">
        <v>282</v>
      </c>
      <c r="C6" s="136" t="s">
        <v>288</v>
      </c>
      <c r="D6" s="136"/>
      <c r="E6" s="136"/>
      <c r="F6" s="136"/>
    </row>
    <row r="7" spans="1:6" s="135" customFormat="1" ht="48" customHeight="1">
      <c r="A7" s="134" t="s">
        <v>281</v>
      </c>
      <c r="B7" s="136" t="s">
        <v>283</v>
      </c>
      <c r="C7" s="136"/>
      <c r="D7" s="136"/>
      <c r="E7" s="136"/>
      <c r="F7" s="136"/>
    </row>
    <row r="8" spans="1:3" ht="45">
      <c r="A8" s="131" t="s">
        <v>285</v>
      </c>
      <c r="B8" s="136" t="s">
        <v>286</v>
      </c>
      <c r="C8" s="137" t="s">
        <v>287</v>
      </c>
    </row>
    <row r="9" spans="1:2" ht="30">
      <c r="A9" s="131" t="s">
        <v>289</v>
      </c>
      <c r="B9" s="139" t="s">
        <v>292</v>
      </c>
    </row>
    <row r="10" ht="15">
      <c r="A10" s="131"/>
    </row>
    <row r="11" ht="15">
      <c r="A11" s="131"/>
    </row>
    <row r="12" ht="15">
      <c r="A12" s="131"/>
    </row>
    <row r="13" ht="15">
      <c r="A13" s="131"/>
    </row>
    <row r="14" ht="15">
      <c r="A14" s="131"/>
    </row>
    <row r="15" ht="15">
      <c r="A15" s="131"/>
    </row>
    <row r="16" ht="15">
      <c r="A16" s="131"/>
    </row>
    <row r="17" ht="15">
      <c r="A17" s="131"/>
    </row>
    <row r="18" ht="15">
      <c r="A18" s="131"/>
    </row>
    <row r="19" ht="15">
      <c r="A19" s="131"/>
    </row>
    <row r="20" ht="15">
      <c r="A20" s="131"/>
    </row>
    <row r="21" ht="15">
      <c r="A21" s="1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view="pageBreakPreview" zoomScaleSheetLayoutView="100" zoomScalePageLayoutView="0" workbookViewId="0" topLeftCell="A1">
      <selection activeCell="F1" sqref="F1:F65536"/>
    </sheetView>
  </sheetViews>
  <sheetFormatPr defaultColWidth="0.85546875" defaultRowHeight="15"/>
  <cols>
    <col min="1" max="1" width="38.28125" style="312" customWidth="1"/>
    <col min="2" max="2" width="79.57421875" style="312" customWidth="1"/>
    <col min="3" max="3" width="5.140625" style="312" customWidth="1"/>
    <col min="4" max="4" width="12.28125" style="312" customWidth="1"/>
    <col min="5" max="5" width="8.57421875" style="312" customWidth="1"/>
    <col min="6" max="255" width="0.85546875" style="313" customWidth="1"/>
    <col min="256" max="16384" width="38.28125" style="313" customWidth="1"/>
  </cols>
  <sheetData>
    <row r="1" spans="1:5" s="297" customFormat="1" ht="15.75">
      <c r="A1" s="295"/>
      <c r="B1" s="295"/>
      <c r="C1" s="295"/>
      <c r="D1" s="295"/>
      <c r="E1" s="295"/>
    </row>
    <row r="2" spans="1:5" s="297" customFormat="1" ht="15.75">
      <c r="A2" s="295"/>
      <c r="B2" s="295"/>
      <c r="C2" s="295"/>
      <c r="D2" s="295"/>
      <c r="E2" s="295"/>
    </row>
    <row r="3" spans="1:5" s="295" customFormat="1" ht="30" customHeight="1">
      <c r="A3" s="546" t="s">
        <v>460</v>
      </c>
      <c r="B3" s="546"/>
      <c r="C3" s="546"/>
      <c r="D3" s="546"/>
      <c r="E3" s="546"/>
    </row>
    <row r="4" spans="1:5" s="297" customFormat="1" ht="24.75" customHeight="1">
      <c r="A4" s="308"/>
      <c r="B4" s="314" t="s">
        <v>618</v>
      </c>
      <c r="C4" s="308"/>
      <c r="D4" s="315" t="s">
        <v>482</v>
      </c>
      <c r="E4" s="295"/>
    </row>
    <row r="5" spans="1:5" s="296" customFormat="1" ht="21" customHeight="1">
      <c r="A5" s="308"/>
      <c r="B5" s="310" t="s">
        <v>450</v>
      </c>
      <c r="C5" s="308"/>
      <c r="D5" s="295"/>
      <c r="E5" s="295"/>
    </row>
    <row r="6" spans="1:5" s="297" customFormat="1" ht="13.5" customHeight="1" thickBot="1">
      <c r="A6" s="295"/>
      <c r="B6" s="295"/>
      <c r="C6" s="295"/>
      <c r="D6" s="295"/>
      <c r="E6" s="295"/>
    </row>
    <row r="7" spans="1:5" s="297" customFormat="1" ht="27" customHeight="1">
      <c r="A7" s="547" t="s">
        <v>465</v>
      </c>
      <c r="B7" s="548"/>
      <c r="C7" s="549">
        <f>SUM('1.1  факт 2018'!E9:G20)</f>
        <v>0</v>
      </c>
      <c r="D7" s="550"/>
      <c r="E7" s="551"/>
    </row>
    <row r="8" spans="1:5" s="297" customFormat="1" ht="27" customHeight="1">
      <c r="A8" s="552" t="s">
        <v>461</v>
      </c>
      <c r="B8" s="553"/>
      <c r="C8" s="554">
        <f>SUM('1.1  факт 2018'!D9:D20)</f>
        <v>0</v>
      </c>
      <c r="D8" s="554"/>
      <c r="E8" s="555"/>
    </row>
    <row r="9" spans="1:5" s="297" customFormat="1" ht="27" customHeight="1" thickBot="1">
      <c r="A9" s="556" t="s">
        <v>462</v>
      </c>
      <c r="B9" s="557"/>
      <c r="C9" s="558">
        <f>IF(C7=0,0,C8/C7)</f>
        <v>0</v>
      </c>
      <c r="D9" s="558"/>
      <c r="E9" s="559"/>
    </row>
    <row r="11" spans="1:5" ht="31.5" customHeight="1">
      <c r="A11" s="437" t="str">
        <f>'1.1  факт 2018'!B22</f>
        <v>Главный инженер </v>
      </c>
      <c r="B11" s="436" t="str">
        <f>'1.1  факт 2018'!D22</f>
        <v>В.Г. Старостин</v>
      </c>
      <c r="C11" s="528" t="s">
        <v>463</v>
      </c>
      <c r="D11" s="528"/>
      <c r="E11" s="528"/>
    </row>
    <row r="12" spans="1:5" ht="15.75">
      <c r="A12" s="310" t="s">
        <v>457</v>
      </c>
      <c r="B12" s="310" t="s">
        <v>458</v>
      </c>
      <c r="C12" s="545" t="s">
        <v>459</v>
      </c>
      <c r="D12" s="545"/>
      <c r="E12" s="545"/>
    </row>
    <row r="13" ht="3" customHeight="1"/>
  </sheetData>
  <sheetProtection/>
  <mergeCells count="9">
    <mergeCell ref="C11:E11"/>
    <mergeCell ref="C12:E12"/>
    <mergeCell ref="A3:E3"/>
    <mergeCell ref="A7:B7"/>
    <mergeCell ref="C7:E7"/>
    <mergeCell ref="A8:B8"/>
    <mergeCell ref="C8:E8"/>
    <mergeCell ref="A9:B9"/>
    <mergeCell ref="C9:E9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5"/>
  <sheetViews>
    <sheetView view="pageBreakPreview" zoomScaleSheetLayoutView="100" zoomScalePageLayoutView="0" workbookViewId="0" topLeftCell="A14">
      <selection activeCell="F36" sqref="F36"/>
    </sheetView>
  </sheetViews>
  <sheetFormatPr defaultColWidth="9.140625" defaultRowHeight="15" outlineLevelCol="1"/>
  <cols>
    <col min="1" max="1" width="21.28125" style="33" customWidth="1"/>
    <col min="2" max="2" width="57.8515625" style="47" customWidth="1"/>
    <col min="3" max="3" width="24.00390625" style="47" customWidth="1"/>
    <col min="4" max="4" width="53.28125" style="47" hidden="1" customWidth="1" outlineLevel="1"/>
    <col min="5" max="5" width="9.140625" style="0" customWidth="1" collapsed="1"/>
  </cols>
  <sheetData>
    <row r="1" spans="1:3" ht="24.75" customHeight="1">
      <c r="A1" s="560" t="s">
        <v>117</v>
      </c>
      <c r="B1" s="560"/>
      <c r="C1" s="560"/>
    </row>
    <row r="2" spans="1:3" ht="24.75" customHeight="1">
      <c r="A2" s="249"/>
      <c r="B2" s="249"/>
      <c r="C2" s="249"/>
    </row>
    <row r="3" spans="1:4" ht="57" customHeight="1">
      <c r="A3" s="561" t="s">
        <v>118</v>
      </c>
      <c r="B3" s="561"/>
      <c r="C3" s="561"/>
      <c r="D3" s="33"/>
    </row>
    <row r="4" spans="1:4" ht="15" customHeight="1">
      <c r="A4" s="164"/>
      <c r="B4" s="164"/>
      <c r="C4" s="164"/>
      <c r="D4" s="33"/>
    </row>
    <row r="5" spans="1:4" ht="15.75">
      <c r="A5" s="66"/>
      <c r="B5" s="255" t="s">
        <v>410</v>
      </c>
      <c r="C5" s="315" t="s">
        <v>482</v>
      </c>
      <c r="D5" s="64"/>
    </row>
    <row r="6" spans="1:4" ht="15">
      <c r="A6" s="65"/>
      <c r="B6" s="67" t="s">
        <v>4</v>
      </c>
      <c r="C6" s="65"/>
      <c r="D6" s="65"/>
    </row>
    <row r="7" ht="16.5" thickBot="1"/>
    <row r="8" spans="1:4" ht="15" customHeight="1">
      <c r="A8" s="71" t="s">
        <v>46</v>
      </c>
      <c r="B8" s="72" t="s">
        <v>0</v>
      </c>
      <c r="C8" s="73" t="s">
        <v>52</v>
      </c>
      <c r="D8" s="68" t="s">
        <v>1</v>
      </c>
    </row>
    <row r="9" spans="1:5" ht="63" customHeight="1">
      <c r="A9" s="49">
        <v>1</v>
      </c>
      <c r="B9" s="63" t="s">
        <v>2</v>
      </c>
      <c r="C9" s="74">
        <f>Отчет!D7</f>
        <v>885</v>
      </c>
      <c r="D9" s="69" t="s">
        <v>3</v>
      </c>
      <c r="E9" s="163"/>
    </row>
    <row r="10" spans="1:4" ht="66" customHeight="1">
      <c r="A10" s="49">
        <v>2</v>
      </c>
      <c r="B10" s="63" t="s">
        <v>47</v>
      </c>
      <c r="C10" s="74">
        <f>'8.1 журнал  факт 2018'!AC13/C9</f>
        <v>0</v>
      </c>
      <c r="D10" s="70" t="s">
        <v>119</v>
      </c>
    </row>
    <row r="11" spans="1:4" ht="57.75" customHeight="1" thickBot="1">
      <c r="A11" s="75">
        <v>3</v>
      </c>
      <c r="B11" s="242" t="s">
        <v>116</v>
      </c>
      <c r="C11" s="76">
        <f>'8.1 журнал  факт 2018'!M13/C9</f>
        <v>0</v>
      </c>
      <c r="D11" s="70" t="s">
        <v>120</v>
      </c>
    </row>
    <row r="12" ht="26.25" customHeight="1"/>
    <row r="13" spans="1:5" ht="31.5" customHeight="1">
      <c r="A13" s="437" t="str">
        <f>'1.2 факт 2018'!A11</f>
        <v>Главный инженер </v>
      </c>
      <c r="B13" s="436" t="str">
        <f>'1.2 факт 2018'!B11</f>
        <v>В.Г. Старостин</v>
      </c>
      <c r="C13" s="308" t="s">
        <v>463</v>
      </c>
      <c r="D13" s="308"/>
      <c r="E13" s="308"/>
    </row>
    <row r="14" spans="1:5" ht="15.75">
      <c r="A14" s="316" t="s">
        <v>457</v>
      </c>
      <c r="B14" s="316" t="s">
        <v>458</v>
      </c>
      <c r="C14" s="316" t="s">
        <v>459</v>
      </c>
      <c r="D14" s="302"/>
      <c r="E14" s="302"/>
    </row>
    <row r="15" spans="1:4" ht="15.75">
      <c r="A15" s="55"/>
      <c r="B15" s="55"/>
      <c r="C15" s="14"/>
      <c r="D15"/>
    </row>
  </sheetData>
  <sheetProtection/>
  <mergeCells count="2">
    <mergeCell ref="A1:C1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140625" style="258" customWidth="1"/>
    <col min="2" max="2" width="7.7109375" style="258" customWidth="1"/>
    <col min="3" max="3" width="80.00390625" style="258" customWidth="1"/>
    <col min="4" max="4" width="43.00390625" style="258" customWidth="1"/>
    <col min="5" max="16384" width="9.140625" style="258" customWidth="1"/>
  </cols>
  <sheetData>
    <row r="1" ht="15">
      <c r="A1" s="257"/>
    </row>
    <row r="2" spans="2:4" ht="44.25" customHeight="1">
      <c r="B2" s="562" t="s">
        <v>411</v>
      </c>
      <c r="C2" s="562"/>
      <c r="D2" s="563"/>
    </row>
    <row r="3" spans="2:4" ht="15">
      <c r="B3" s="259"/>
      <c r="C3" s="259">
        <v>2019</v>
      </c>
      <c r="D3" s="258" t="s">
        <v>412</v>
      </c>
    </row>
    <row r="4" spans="2:4" ht="15">
      <c r="B4" s="259"/>
      <c r="C4" s="260" t="s">
        <v>413</v>
      </c>
      <c r="D4" s="258" t="s">
        <v>414</v>
      </c>
    </row>
    <row r="5" spans="2:3" ht="15.75" customHeight="1" thickBot="1">
      <c r="B5" s="259"/>
      <c r="C5" s="259"/>
    </row>
    <row r="6" spans="2:4" ht="26.25" customHeight="1" thickBot="1">
      <c r="B6" s="261" t="s">
        <v>346</v>
      </c>
      <c r="C6" s="262" t="s">
        <v>0</v>
      </c>
      <c r="D6" s="263" t="s">
        <v>1</v>
      </c>
    </row>
    <row r="7" spans="2:4" ht="36.75" customHeight="1" thickBot="1">
      <c r="B7" s="261">
        <v>1</v>
      </c>
      <c r="C7" s="261" t="s">
        <v>91</v>
      </c>
      <c r="D7" s="264">
        <v>885</v>
      </c>
    </row>
    <row r="8" spans="2:4" ht="18" customHeight="1" thickBot="1">
      <c r="B8" s="265" t="s">
        <v>415</v>
      </c>
      <c r="C8" s="261" t="s">
        <v>93</v>
      </c>
      <c r="D8" s="264">
        <v>0</v>
      </c>
    </row>
    <row r="9" spans="2:4" ht="15.75" customHeight="1" thickBot="1">
      <c r="B9" s="261" t="s">
        <v>416</v>
      </c>
      <c r="C9" s="261" t="s">
        <v>94</v>
      </c>
      <c r="D9" s="264">
        <v>0</v>
      </c>
    </row>
    <row r="10" spans="2:4" ht="29.25" customHeight="1" thickBot="1">
      <c r="B10" s="261" t="s">
        <v>74</v>
      </c>
      <c r="C10" s="261" t="s">
        <v>417</v>
      </c>
      <c r="D10" s="264">
        <v>360</v>
      </c>
    </row>
    <row r="11" spans="2:4" ht="15.75" customHeight="1" thickBot="1">
      <c r="B11" s="261" t="s">
        <v>418</v>
      </c>
      <c r="C11" s="261" t="s">
        <v>95</v>
      </c>
      <c r="D11" s="264">
        <v>525</v>
      </c>
    </row>
    <row r="13" spans="2:3" ht="15">
      <c r="B13" s="266"/>
      <c r="C13" s="266"/>
    </row>
    <row r="14" spans="2:3" ht="19.5" customHeight="1">
      <c r="B14" s="266"/>
      <c r="C14" s="266" t="s">
        <v>419</v>
      </c>
    </row>
    <row r="15" spans="2:3" ht="41.25" customHeight="1">
      <c r="B15" s="266"/>
      <c r="C15" s="266"/>
    </row>
    <row r="16" ht="33" customHeight="1"/>
    <row r="17" spans="2:3" ht="46.5" customHeight="1">
      <c r="B17" s="266"/>
      <c r="C17" s="266"/>
    </row>
    <row r="18" spans="2:3" ht="69" customHeight="1">
      <c r="B18" s="266"/>
      <c r="C18" s="266"/>
    </row>
    <row r="19" spans="2:3" ht="52.5" customHeight="1">
      <c r="B19" s="266"/>
      <c r="C19" s="266"/>
    </row>
    <row r="20" spans="2:3" ht="24" customHeight="1">
      <c r="B20" s="266"/>
      <c r="C20" s="266"/>
    </row>
    <row r="21" ht="24.75" customHeight="1"/>
    <row r="22" spans="2:3" ht="27" customHeight="1">
      <c r="B22" s="266"/>
      <c r="C22" s="266"/>
    </row>
    <row r="23" spans="2:3" ht="42" customHeight="1">
      <c r="B23" s="266"/>
      <c r="C23" s="266"/>
    </row>
    <row r="24" spans="2:3" ht="17.25" customHeight="1" hidden="1" collapsed="1">
      <c r="B24" s="266"/>
      <c r="C24" s="266"/>
    </row>
    <row r="25" spans="2:3" ht="17.25" customHeight="1" hidden="1" collapsed="1">
      <c r="B25" s="259"/>
      <c r="C25" s="259"/>
    </row>
    <row r="26" spans="2:3" ht="17.25" customHeight="1" hidden="1" collapsed="1">
      <c r="B26" s="259"/>
      <c r="C26" s="259"/>
    </row>
    <row r="27" spans="2:3" ht="15" hidden="1" collapsed="1">
      <c r="B27" s="259"/>
      <c r="C27" s="259"/>
    </row>
    <row r="28" ht="43.5" customHeight="1">
      <c r="F28" s="258" t="s">
        <v>65</v>
      </c>
    </row>
    <row r="31" ht="20.25" customHeight="1"/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B2:D2"/>
  </mergeCells>
  <printOptions/>
  <pageMargins left="0.15" right="0.15" top="0.6" bottom="0.02" header="0.3" footer="0.3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view="pageBreakPreview" zoomScale="110" zoomScaleSheetLayoutView="110" zoomScalePageLayoutView="0" workbookViewId="0" topLeftCell="A7">
      <selection activeCell="K12" sqref="K12"/>
    </sheetView>
  </sheetViews>
  <sheetFormatPr defaultColWidth="9.140625" defaultRowHeight="15"/>
  <cols>
    <col min="1" max="1" width="58.00390625" style="4" customWidth="1"/>
    <col min="2" max="3" width="27.140625" style="4" customWidth="1"/>
  </cols>
  <sheetData>
    <row r="1" spans="1:3" ht="15.75">
      <c r="A1" s="564" t="s">
        <v>53</v>
      </c>
      <c r="B1" s="564"/>
      <c r="C1" s="251"/>
    </row>
    <row r="2" spans="1:3" ht="15.75">
      <c r="A2" s="240"/>
      <c r="B2" s="240"/>
      <c r="C2" s="251"/>
    </row>
    <row r="3" spans="1:3" ht="16.5">
      <c r="A3" s="565" t="s">
        <v>62</v>
      </c>
      <c r="B3" s="565"/>
      <c r="C3" s="252"/>
    </row>
    <row r="4" spans="1:3" ht="15">
      <c r="A4" s="14"/>
      <c r="B4" s="14"/>
      <c r="C4" s="14"/>
    </row>
    <row r="5" spans="1:3" ht="15.75">
      <c r="A5" s="255" t="s">
        <v>410</v>
      </c>
      <c r="B5" s="315" t="s">
        <v>482</v>
      </c>
      <c r="C5" s="439"/>
    </row>
    <row r="6" spans="1:3" ht="15">
      <c r="A6" s="67" t="s">
        <v>4</v>
      </c>
      <c r="B6" s="65"/>
      <c r="C6" s="65"/>
    </row>
    <row r="7" spans="1:3" ht="15">
      <c r="A7" s="140"/>
      <c r="B7" s="140"/>
      <c r="C7" s="253"/>
    </row>
    <row r="8" spans="1:3" ht="15.75">
      <c r="A8" s="48" t="s">
        <v>56</v>
      </c>
      <c r="B8" s="48" t="s">
        <v>57</v>
      </c>
      <c r="C8" s="440"/>
    </row>
    <row r="9" spans="1:3" ht="15.75">
      <c r="A9" s="48">
        <v>1</v>
      </c>
      <c r="B9" s="48">
        <v>2</v>
      </c>
      <c r="C9" s="440"/>
    </row>
    <row r="10" spans="1:3" ht="113.25">
      <c r="A10" s="62" t="s">
        <v>330</v>
      </c>
      <c r="B10" s="178">
        <v>0</v>
      </c>
      <c r="C10" s="180"/>
    </row>
    <row r="11" spans="1:3" ht="133.5">
      <c r="A11" s="62" t="s">
        <v>304</v>
      </c>
      <c r="B11" s="178">
        <v>0</v>
      </c>
      <c r="C11" s="180"/>
    </row>
    <row r="12" spans="1:3" ht="33">
      <c r="A12" s="62" t="s">
        <v>420</v>
      </c>
      <c r="B12" s="178">
        <f>_xlfn.IFERROR(IF(B10/(B10-B11)&gt;1,1,(B10/(B10-B11))),0)</f>
        <v>0</v>
      </c>
      <c r="C12" s="180"/>
    </row>
    <row r="13" spans="1:3" ht="15.75">
      <c r="A13" s="179"/>
      <c r="B13" s="180"/>
      <c r="C13" s="180"/>
    </row>
    <row r="16" spans="1:4" ht="15.75">
      <c r="A16" s="438" t="s">
        <v>607</v>
      </c>
      <c r="B16" s="436" t="s">
        <v>608</v>
      </c>
      <c r="C16" s="300"/>
      <c r="D16" s="300"/>
    </row>
    <row r="17" spans="1:3" ht="15.75">
      <c r="A17" s="316" t="s">
        <v>457</v>
      </c>
      <c r="B17" s="316" t="s">
        <v>458</v>
      </c>
      <c r="C17" s="316" t="s">
        <v>459</v>
      </c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landscape" paperSize="9" scale="77" r:id="rId1"/>
  <colBreaks count="1" manualBreakCount="1">
    <brk id="3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65.57421875" style="4" customWidth="1"/>
    <col min="2" max="2" width="23.140625" style="33" customWidth="1"/>
    <col min="3" max="3" width="25.00390625" style="4" customWidth="1"/>
    <col min="4" max="4" width="8.8515625" style="4" customWidth="1"/>
  </cols>
  <sheetData>
    <row r="1" spans="1:8" ht="15.75" customHeight="1">
      <c r="A1" s="564" t="s">
        <v>53</v>
      </c>
      <c r="B1" s="564"/>
      <c r="C1" s="54"/>
      <c r="D1" s="54"/>
      <c r="E1" s="54"/>
      <c r="F1" s="54"/>
      <c r="G1" s="54"/>
      <c r="H1" s="54"/>
    </row>
    <row r="2" spans="1:8" ht="15.75" customHeight="1">
      <c r="A2" s="251"/>
      <c r="B2" s="251"/>
      <c r="C2" s="54"/>
      <c r="D2" s="54"/>
      <c r="E2" s="54"/>
      <c r="F2" s="54"/>
      <c r="G2" s="54"/>
      <c r="H2" s="54"/>
    </row>
    <row r="3" spans="1:7" ht="15" customHeight="1">
      <c r="A3" s="566" t="s">
        <v>54</v>
      </c>
      <c r="B3" s="566"/>
      <c r="C3" s="61"/>
      <c r="D3" s="61"/>
      <c r="E3" s="61"/>
      <c r="F3" s="61"/>
      <c r="G3" s="61"/>
    </row>
    <row r="4" spans="1:7" ht="15" customHeight="1">
      <c r="A4" s="241"/>
      <c r="B4" s="241"/>
      <c r="C4" s="61"/>
      <c r="D4" s="61"/>
      <c r="E4" s="61"/>
      <c r="F4" s="61"/>
      <c r="G4" s="61"/>
    </row>
    <row r="5" spans="1:7" ht="15.75">
      <c r="A5" s="256" t="s">
        <v>410</v>
      </c>
      <c r="B5" s="318" t="s">
        <v>482</v>
      </c>
      <c r="C5" s="148"/>
      <c r="D5" s="148"/>
      <c r="E5" s="148"/>
      <c r="F5" s="148"/>
      <c r="G5" s="148"/>
    </row>
    <row r="6" spans="1:7" ht="15.75">
      <c r="A6" s="267" t="s">
        <v>4</v>
      </c>
      <c r="B6" s="65"/>
      <c r="C6" s="148"/>
      <c r="D6" s="148"/>
      <c r="E6" s="148"/>
      <c r="F6" s="148"/>
      <c r="G6" s="148"/>
    </row>
    <row r="8" spans="1:2" ht="15.75">
      <c r="A8" s="48" t="s">
        <v>56</v>
      </c>
      <c r="B8" s="49" t="s">
        <v>57</v>
      </c>
    </row>
    <row r="9" spans="1:2" ht="15.75">
      <c r="A9" s="48">
        <v>1</v>
      </c>
      <c r="B9" s="49">
        <v>2</v>
      </c>
    </row>
    <row r="10" spans="1:2" ht="90.75" customHeight="1">
      <c r="A10" s="281" t="s">
        <v>466</v>
      </c>
      <c r="B10" s="332">
        <v>0</v>
      </c>
    </row>
    <row r="11" spans="1:2" ht="114">
      <c r="A11" s="281" t="s">
        <v>467</v>
      </c>
      <c r="B11" s="284">
        <v>0</v>
      </c>
    </row>
    <row r="12" spans="1:2" ht="43.5" customHeight="1">
      <c r="A12" s="281" t="s">
        <v>424</v>
      </c>
      <c r="B12" s="284">
        <f>_xlfn.IFERROR(IF(B10/(B10-B11)&gt;1,1,(B10/(B10-B11))),0)</f>
        <v>0</v>
      </c>
    </row>
    <row r="13" spans="1:2" ht="15.75">
      <c r="A13" s="454"/>
      <c r="B13" s="455"/>
    </row>
    <row r="14" spans="1:2" ht="15.75">
      <c r="A14" s="454"/>
      <c r="B14" s="455"/>
    </row>
    <row r="17" spans="1:4" s="150" customFormat="1" ht="15.75">
      <c r="A17" s="441" t="str">
        <f>'3.1 факт 2018'!A16</f>
        <v>Главный инженер </v>
      </c>
      <c r="B17" s="441" t="str">
        <f>'3.1 факт 2018'!B16</f>
        <v>В.Г. Старостин</v>
      </c>
      <c r="C17" s="441"/>
      <c r="D17" s="239"/>
    </row>
    <row r="18" spans="1:3" ht="15.75">
      <c r="A18" s="239" t="str">
        <f>'3.1 факт 2018'!A17</f>
        <v>(должность)</v>
      </c>
      <c r="B18" s="239" t="str">
        <f>'3.1 факт 2018'!B17</f>
        <v>(Ф.И.О.)</v>
      </c>
      <c r="C18" s="239" t="str">
        <f>'3.1 факт 2018'!C17</f>
        <v>(подпись)</v>
      </c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7.28125" style="0" customWidth="1"/>
  </cols>
  <sheetData>
    <row r="1" ht="15">
      <c r="A1" s="294" t="s">
        <v>444</v>
      </c>
    </row>
    <row r="2" spans="1:2" ht="15.75">
      <c r="A2" s="292" t="s">
        <v>441</v>
      </c>
      <c r="B2" s="293">
        <f>B5/B6</f>
        <v>0</v>
      </c>
    </row>
    <row r="3" ht="15">
      <c r="A3" s="158"/>
    </row>
    <row r="4" ht="15">
      <c r="A4" s="158" t="s">
        <v>64</v>
      </c>
    </row>
    <row r="5" ht="54">
      <c r="A5" s="158" t="s">
        <v>442</v>
      </c>
    </row>
    <row r="6" spans="1:2" ht="47.25" customHeight="1">
      <c r="A6" s="158" t="s">
        <v>443</v>
      </c>
      <c r="B6">
        <f>'1.9.'!C10</f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2"/>
  <sheetViews>
    <sheetView view="pageBreakPreview" zoomScaleNormal="70" zoomScaleSheetLayoutView="100" zoomScalePageLayoutView="0" workbookViewId="0" topLeftCell="A1">
      <pane ySplit="7" topLeftCell="A23" activePane="bottomLeft" state="frozen"/>
      <selection pane="topLeft" activeCell="A1" sqref="A1"/>
      <selection pane="bottomLeft" activeCell="G16" sqref="G16"/>
    </sheetView>
  </sheetViews>
  <sheetFormatPr defaultColWidth="9.140625" defaultRowHeight="15" outlineLevelRow="1"/>
  <cols>
    <col min="1" max="1" width="57.57421875" style="149" customWidth="1"/>
    <col min="2" max="2" width="29.00390625" style="149" customWidth="1"/>
    <col min="3" max="3" width="14.140625" style="150" customWidth="1"/>
    <col min="4" max="4" width="34.00390625" style="150" customWidth="1"/>
    <col min="7" max="7" width="63.28125" style="0" customWidth="1"/>
    <col min="8" max="8" width="8.8515625" style="0" customWidth="1"/>
  </cols>
  <sheetData>
    <row r="1" spans="1:8" ht="15.75" customHeight="1">
      <c r="A1" s="570" t="s">
        <v>305</v>
      </c>
      <c r="B1" s="570"/>
      <c r="C1" s="570"/>
      <c r="D1" s="570"/>
      <c r="E1" s="54"/>
      <c r="F1" s="54"/>
      <c r="G1" s="54"/>
      <c r="H1" s="54"/>
    </row>
    <row r="2" spans="1:8" ht="17.25" customHeight="1">
      <c r="A2" s="571" t="s">
        <v>306</v>
      </c>
      <c r="B2" s="571"/>
      <c r="C2" s="571"/>
      <c r="D2" s="571"/>
      <c r="E2" s="61"/>
      <c r="F2" s="61"/>
      <c r="G2" s="61"/>
      <c r="H2" s="61"/>
    </row>
    <row r="3" spans="1:8" ht="12.75" customHeight="1">
      <c r="A3" s="143"/>
      <c r="B3" s="143"/>
      <c r="C3" s="143"/>
      <c r="D3" s="143"/>
      <c r="E3" s="61"/>
      <c r="F3" s="61"/>
      <c r="G3" s="61"/>
      <c r="H3" s="61"/>
    </row>
    <row r="4" spans="1:8" ht="15.75">
      <c r="A4" s="256" t="s">
        <v>410</v>
      </c>
      <c r="B4" s="318" t="s">
        <v>482</v>
      </c>
      <c r="C4" s="431"/>
      <c r="D4" s="144"/>
      <c r="E4" s="144"/>
      <c r="F4" s="241"/>
      <c r="G4" s="144"/>
      <c r="H4" s="144"/>
    </row>
    <row r="5" spans="1:8" ht="15.75">
      <c r="A5" s="267" t="s">
        <v>4</v>
      </c>
      <c r="B5" s="65"/>
      <c r="C5" s="432"/>
      <c r="D5" s="144"/>
      <c r="E5" s="144"/>
      <c r="F5" s="241"/>
      <c r="G5" s="144"/>
      <c r="H5" s="144"/>
    </row>
    <row r="6" ht="10.5" customHeight="1"/>
    <row r="7" spans="1:4" s="282" customFormat="1" ht="36.75" customHeight="1">
      <c r="A7" s="49" t="s">
        <v>56</v>
      </c>
      <c r="B7" s="49" t="s">
        <v>307</v>
      </c>
      <c r="C7" s="49" t="s">
        <v>308</v>
      </c>
      <c r="D7" s="49" t="s">
        <v>63</v>
      </c>
    </row>
    <row r="8" spans="1:4" s="107" customFormat="1" ht="41.25" customHeight="1" outlineLevel="1">
      <c r="A8" s="283" t="s">
        <v>425</v>
      </c>
      <c r="B8" s="49">
        <v>1</v>
      </c>
      <c r="C8" s="284">
        <f>'1.2 факт 2018'!C9:E9</f>
        <v>0</v>
      </c>
      <c r="D8" s="284"/>
    </row>
    <row r="9" spans="1:4" s="107" customFormat="1" ht="21" customHeight="1" outlineLevel="1">
      <c r="A9" s="283" t="s">
        <v>426</v>
      </c>
      <c r="B9" s="49">
        <v>4</v>
      </c>
      <c r="C9" s="284"/>
      <c r="D9" s="284"/>
    </row>
    <row r="10" spans="1:9" s="107" customFormat="1" ht="48" customHeight="1">
      <c r="A10" s="283" t="s">
        <v>427</v>
      </c>
      <c r="B10" s="49">
        <v>2</v>
      </c>
      <c r="C10" s="284">
        <f>'1.3  факт 2018'!C10</f>
        <v>0</v>
      </c>
      <c r="D10" s="284" t="s">
        <v>344</v>
      </c>
      <c r="I10" s="59"/>
    </row>
    <row r="11" spans="1:4" s="107" customFormat="1" ht="41.25" customHeight="1">
      <c r="A11" s="285" t="s">
        <v>428</v>
      </c>
      <c r="B11" s="49">
        <v>3</v>
      </c>
      <c r="C11" s="284">
        <f>'1.3  факт 2018'!C11</f>
        <v>0</v>
      </c>
      <c r="D11" s="284" t="s">
        <v>344</v>
      </c>
    </row>
    <row r="12" spans="1:6" s="107" customFormat="1" ht="41.25" customHeight="1">
      <c r="A12" s="283" t="s">
        <v>429</v>
      </c>
      <c r="B12" s="49">
        <v>12</v>
      </c>
      <c r="C12" s="284">
        <f>0.5*'3.1 факт 2018'!B12+0.5*' 3.2 факт 2018'!B12</f>
        <v>0</v>
      </c>
      <c r="D12" s="284" t="s">
        <v>344</v>
      </c>
      <c r="E12" s="286"/>
      <c r="F12" s="286"/>
    </row>
    <row r="13" spans="1:8" s="107" customFormat="1" ht="50.25" customHeight="1">
      <c r="A13" s="283" t="s">
        <v>430</v>
      </c>
      <c r="B13" s="49">
        <v>11</v>
      </c>
      <c r="C13" s="284"/>
      <c r="D13" s="567" t="s">
        <v>345</v>
      </c>
      <c r="H13" s="287"/>
    </row>
    <row r="14" spans="1:8" s="107" customFormat="1" ht="33" customHeight="1">
      <c r="A14" s="288" t="s">
        <v>431</v>
      </c>
      <c r="B14" s="49" t="s">
        <v>309</v>
      </c>
      <c r="C14" s="284"/>
      <c r="D14" s="568"/>
      <c r="H14" s="287"/>
    </row>
    <row r="15" spans="1:8" s="335" customFormat="1" ht="33" customHeight="1">
      <c r="A15" s="333" t="s">
        <v>432</v>
      </c>
      <c r="B15" s="338" t="s">
        <v>309</v>
      </c>
      <c r="C15" s="334"/>
      <c r="D15" s="568"/>
      <c r="G15" s="334"/>
      <c r="H15" s="336"/>
    </row>
    <row r="16" spans="1:8" s="107" customFormat="1" ht="33" customHeight="1">
      <c r="A16" s="288" t="s">
        <v>433</v>
      </c>
      <c r="B16" s="49" t="s">
        <v>309</v>
      </c>
      <c r="C16" s="284"/>
      <c r="D16" s="568"/>
      <c r="G16" s="287"/>
      <c r="H16" s="289"/>
    </row>
    <row r="17" spans="1:4" s="107" customFormat="1" ht="33" customHeight="1">
      <c r="A17" s="288" t="s">
        <v>434</v>
      </c>
      <c r="B17" s="49" t="s">
        <v>309</v>
      </c>
      <c r="C17" s="284"/>
      <c r="D17" s="568"/>
    </row>
    <row r="18" spans="1:4" s="335" customFormat="1" ht="33" customHeight="1">
      <c r="A18" s="333" t="s">
        <v>435</v>
      </c>
      <c r="B18" s="338" t="s">
        <v>310</v>
      </c>
      <c r="C18" s="334"/>
      <c r="D18" s="568"/>
    </row>
    <row r="19" spans="1:4" s="335" customFormat="1" ht="33" customHeight="1">
      <c r="A19" s="333" t="s">
        <v>436</v>
      </c>
      <c r="B19" s="338" t="s">
        <v>310</v>
      </c>
      <c r="C19" s="334"/>
      <c r="D19" s="569"/>
    </row>
    <row r="20" spans="1:4" s="107" customFormat="1" ht="36" customHeight="1">
      <c r="A20" s="283" t="s">
        <v>437</v>
      </c>
      <c r="B20" s="49" t="s">
        <v>311</v>
      </c>
      <c r="C20" s="284"/>
      <c r="D20" s="284"/>
    </row>
    <row r="21" spans="1:6" s="107" customFormat="1" ht="42.75" customHeight="1">
      <c r="A21" s="283" t="s">
        <v>438</v>
      </c>
      <c r="B21" s="49" t="s">
        <v>311</v>
      </c>
      <c r="C21" s="284">
        <v>0</v>
      </c>
      <c r="D21" s="284" t="s">
        <v>360</v>
      </c>
      <c r="E21" s="290"/>
      <c r="F21" s="342"/>
    </row>
    <row r="22" spans="1:6" s="107" customFormat="1" ht="42.75" customHeight="1">
      <c r="A22" s="283" t="s">
        <v>439</v>
      </c>
      <c r="B22" s="49" t="s">
        <v>311</v>
      </c>
      <c r="C22" s="284">
        <v>0</v>
      </c>
      <c r="D22" s="284" t="s">
        <v>360</v>
      </c>
      <c r="E22" s="290"/>
      <c r="F22" s="342"/>
    </row>
    <row r="23" spans="1:4" s="107" customFormat="1" ht="66.75" customHeight="1">
      <c r="A23" s="283" t="s">
        <v>440</v>
      </c>
      <c r="B23" s="49" t="s">
        <v>311</v>
      </c>
      <c r="C23" s="284"/>
      <c r="D23" s="284"/>
    </row>
    <row r="24" spans="1:7" s="107" customFormat="1" ht="66.75" customHeight="1">
      <c r="A24" s="283" t="s">
        <v>468</v>
      </c>
      <c r="B24" s="49" t="s">
        <v>311</v>
      </c>
      <c r="C24" s="284">
        <f>IF(F24&gt;E24,1,E24)</f>
        <v>0</v>
      </c>
      <c r="D24" s="344" t="s">
        <v>479</v>
      </c>
      <c r="E24" s="343"/>
      <c r="F24" s="342"/>
      <c r="G24" s="337"/>
    </row>
    <row r="25" spans="1:7" s="107" customFormat="1" ht="79.5" customHeight="1">
      <c r="A25" s="283" t="s">
        <v>470</v>
      </c>
      <c r="B25" s="49" t="s">
        <v>311</v>
      </c>
      <c r="C25" s="284">
        <v>0</v>
      </c>
      <c r="D25" s="345" t="s">
        <v>483</v>
      </c>
      <c r="F25" s="445"/>
      <c r="G25" s="337"/>
    </row>
    <row r="26" spans="1:6" s="107" customFormat="1" ht="78.75" customHeight="1">
      <c r="A26" s="283" t="s">
        <v>469</v>
      </c>
      <c r="B26" s="49" t="s">
        <v>311</v>
      </c>
      <c r="C26" s="284"/>
      <c r="D26" s="345" t="s">
        <v>598</v>
      </c>
      <c r="E26" s="291"/>
      <c r="F26" s="342"/>
    </row>
    <row r="29" spans="1:3" ht="15.75">
      <c r="A29" s="4"/>
      <c r="B29" s="33"/>
      <c r="C29" s="4"/>
    </row>
    <row r="30" spans="1:4" ht="15.75">
      <c r="A30" s="441" t="str">
        <f>' 3.2 факт 2018'!A17</f>
        <v>Главный инженер </v>
      </c>
      <c r="B30" s="441" t="str">
        <f>' 3.2 факт 2018'!B17</f>
        <v>В.Г. Старостин</v>
      </c>
      <c r="D30" s="441"/>
    </row>
    <row r="31" spans="1:4" ht="15.75">
      <c r="A31" s="442" t="str">
        <f>' 3.2 факт 2018'!A18</f>
        <v>(должность)</v>
      </c>
      <c r="B31" s="442" t="str">
        <f>' 3.2 факт 2018'!B18</f>
        <v>(Ф.И.О.)</v>
      </c>
      <c r="D31" s="444" t="str">
        <f>' 3.2 факт 2018'!C18</f>
        <v>(подпись)</v>
      </c>
    </row>
    <row r="32" spans="1:2" ht="15">
      <c r="A32" s="443"/>
      <c r="B32" s="443"/>
    </row>
  </sheetData>
  <sheetProtection/>
  <mergeCells count="3">
    <mergeCell ref="D13:D19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2019-10-31T11:27:51Z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